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45" windowWidth="12120" windowHeight="7815" tabRatio="728" activeTab="19"/>
  </bookViews>
  <sheets>
    <sheet name="1" sheetId="1" r:id="rId1"/>
    <sheet name="2" sheetId="62" r:id="rId2"/>
    <sheet name="3" sheetId="50" r:id="rId3"/>
    <sheet name="4" sheetId="18" r:id="rId4"/>
    <sheet name="5" sheetId="56" r:id="rId5"/>
    <sheet name="6" sheetId="47" r:id="rId6"/>
    <sheet name="7" sheetId="63" r:id="rId7"/>
    <sheet name="8" sheetId="20" r:id="rId8"/>
    <sheet name="9" sheetId="57" r:id="rId9"/>
    <sheet name="10" sheetId="23" r:id="rId10"/>
    <sheet name="11" sheetId="85" r:id="rId11"/>
    <sheet name="12" sheetId="95" r:id="rId12"/>
    <sheet name="13" sheetId="94" r:id="rId13"/>
    <sheet name="14" sheetId="52" r:id="rId14"/>
    <sheet name="15" sheetId="59" r:id="rId15"/>
    <sheet name="18" sheetId="53" state="hidden" r:id="rId16"/>
    <sheet name="19" sheetId="64" state="hidden" r:id="rId17"/>
    <sheet name="20" sheetId="54" state="hidden" r:id="rId18"/>
    <sheet name="21" sheetId="65" state="hidden" r:id="rId19"/>
    <sheet name="верхний предел 1" sheetId="66" r:id="rId20"/>
    <sheet name="верхний предел 2" sheetId="67" r:id="rId21"/>
  </sheets>
  <definedNames>
    <definedName name="_Toc105952697" localSheetId="7">'8'!#REF!</definedName>
    <definedName name="_Toc105952697" localSheetId="8">'9'!#REF!</definedName>
    <definedName name="_Toc105952698" localSheetId="7">'8'!#REF!</definedName>
    <definedName name="_Toc105952698" localSheetId="8">'9'!#REF!</definedName>
    <definedName name="_xlnm.Print_Area" localSheetId="9">'10'!$A$1:$J$164</definedName>
    <definedName name="_xlnm.Print_Area" localSheetId="10">'11'!$A$1:$M$165</definedName>
    <definedName name="_xlnm.Print_Area" localSheetId="11">'12'!$A$1:$K$164</definedName>
    <definedName name="_xlnm.Print_Area" localSheetId="12">'13'!$A$1:$N$165</definedName>
    <definedName name="_xlnm.Print_Area" localSheetId="13">'14'!$A$1:$D$10</definedName>
    <definedName name="_xlnm.Print_Area" localSheetId="14">'15'!$A$1:$E$10</definedName>
    <definedName name="_xlnm.Print_Area" localSheetId="16">#REF!</definedName>
    <definedName name="_xlnm.Print_Area" localSheetId="1">#REF!</definedName>
    <definedName name="_xlnm.Print_Area" localSheetId="2">'3'!$A$1:$E$19</definedName>
    <definedName name="_xlnm.Print_Area" localSheetId="3">'4'!$A$1:$G$34</definedName>
    <definedName name="_xlnm.Print_Area" localSheetId="4">'5'!$A$1:$I$33</definedName>
    <definedName name="_xlnm.Print_Area" localSheetId="5">'6'!$A$1:$E$8</definedName>
    <definedName name="_xlnm.Print_Area" localSheetId="6">'7'!$A$1:$G$8</definedName>
    <definedName name="_xlnm.Print_Area" localSheetId="7">'8'!$A$1:$E$32</definedName>
    <definedName name="_xlnm.Print_Area" localSheetId="8">'9'!$A$1:$G$32</definedName>
    <definedName name="_xlnm.Print_Area">#REF!</definedName>
    <definedName name="п" localSheetId="10">#REF!</definedName>
    <definedName name="п" localSheetId="11">#REF!</definedName>
    <definedName name="п" localSheetId="12">#REF!</definedName>
    <definedName name="п" localSheetId="14">#REF!</definedName>
    <definedName name="п" localSheetId="16">#REF!</definedName>
    <definedName name="п" localSheetId="1">#REF!</definedName>
    <definedName name="п" localSheetId="18">#REF!</definedName>
    <definedName name="п" localSheetId="4">#REF!</definedName>
    <definedName name="п" localSheetId="6">#REF!</definedName>
    <definedName name="п" localSheetId="8">#REF!</definedName>
    <definedName name="п">#REF!</definedName>
  </definedNames>
  <calcPr calcId="162913"/>
</workbook>
</file>

<file path=xl/calcChain.xml><?xml version="1.0" encoding="utf-8"?>
<calcChain xmlns="http://schemas.openxmlformats.org/spreadsheetml/2006/main">
  <c r="K19" i="95"/>
  <c r="K18"/>
  <c r="K12"/>
  <c r="K13"/>
  <c r="K11"/>
  <c r="H164" l="1"/>
  <c r="I161"/>
  <c r="K159"/>
  <c r="I159"/>
  <c r="K141"/>
  <c r="J141"/>
  <c r="I141"/>
  <c r="H141"/>
  <c r="J139"/>
  <c r="I139"/>
  <c r="K134"/>
  <c r="I134"/>
  <c r="K130"/>
  <c r="K129" s="1"/>
  <c r="K128" s="1"/>
  <c r="J130"/>
  <c r="I130"/>
  <c r="I129" s="1"/>
  <c r="I128" s="1"/>
  <c r="J129"/>
  <c r="J128"/>
  <c r="K125"/>
  <c r="J125"/>
  <c r="J123" s="1"/>
  <c r="I125"/>
  <c r="I121" s="1"/>
  <c r="I120" s="1"/>
  <c r="H125"/>
  <c r="I123"/>
  <c r="K121"/>
  <c r="K120" s="1"/>
  <c r="J121"/>
  <c r="J120" s="1"/>
  <c r="H121"/>
  <c r="H120" s="1"/>
  <c r="K117"/>
  <c r="I117"/>
  <c r="I105" s="1"/>
  <c r="K115"/>
  <c r="I115"/>
  <c r="K106"/>
  <c r="K105" s="1"/>
  <c r="I106"/>
  <c r="J105"/>
  <c r="K101"/>
  <c r="K100" s="1"/>
  <c r="J101"/>
  <c r="I101"/>
  <c r="I100" s="1"/>
  <c r="J100"/>
  <c r="K98"/>
  <c r="K97" s="1"/>
  <c r="J98"/>
  <c r="J97" s="1"/>
  <c r="I98"/>
  <c r="I97" s="1"/>
  <c r="I96" s="1"/>
  <c r="K94"/>
  <c r="J94"/>
  <c r="I94"/>
  <c r="H94"/>
  <c r="K92"/>
  <c r="I92"/>
  <c r="H92"/>
  <c r="K91"/>
  <c r="K90" s="1"/>
  <c r="I91"/>
  <c r="I90" s="1"/>
  <c r="H91"/>
  <c r="H90" s="1"/>
  <c r="I88"/>
  <c r="K78"/>
  <c r="I78"/>
  <c r="K76"/>
  <c r="K73" s="1"/>
  <c r="K65" s="1"/>
  <c r="I76"/>
  <c r="I73" s="1"/>
  <c r="I74"/>
  <c r="I71"/>
  <c r="I70"/>
  <c r="K67"/>
  <c r="J67"/>
  <c r="I67"/>
  <c r="I66" s="1"/>
  <c r="K66"/>
  <c r="J65"/>
  <c r="K61"/>
  <c r="J61"/>
  <c r="J60" s="1"/>
  <c r="J59" s="1"/>
  <c r="I61"/>
  <c r="I60" s="1"/>
  <c r="I59" s="1"/>
  <c r="K60"/>
  <c r="K59"/>
  <c r="K57"/>
  <c r="K56" s="1"/>
  <c r="I57"/>
  <c r="I56" s="1"/>
  <c r="K54"/>
  <c r="I54"/>
  <c r="I53" s="1"/>
  <c r="K53"/>
  <c r="K51"/>
  <c r="K50" s="1"/>
  <c r="I51"/>
  <c r="I50" s="1"/>
  <c r="K43"/>
  <c r="J43"/>
  <c r="J35" s="1"/>
  <c r="J8" s="1"/>
  <c r="I43"/>
  <c r="I35" s="1"/>
  <c r="K40"/>
  <c r="I40"/>
  <c r="K36"/>
  <c r="K35" s="1"/>
  <c r="I36"/>
  <c r="K20"/>
  <c r="I20"/>
  <c r="K16"/>
  <c r="K14" s="1"/>
  <c r="I16"/>
  <c r="I14" s="1"/>
  <c r="K10"/>
  <c r="K9" s="1"/>
  <c r="I10"/>
  <c r="I9" s="1"/>
  <c r="I8" s="1"/>
  <c r="H125" i="23"/>
  <c r="J125"/>
  <c r="K8" i="95" l="1"/>
  <c r="K164" s="1"/>
  <c r="K96"/>
  <c r="I65"/>
  <c r="I164" s="1"/>
  <c r="J92"/>
  <c r="J91" s="1"/>
  <c r="J90" s="1"/>
  <c r="J96"/>
  <c r="H159" i="23"/>
  <c r="H165" i="94" l="1"/>
  <c r="N163"/>
  <c r="N162" s="1"/>
  <c r="M163"/>
  <c r="M162" s="1"/>
  <c r="K163"/>
  <c r="K162" s="1"/>
  <c r="I163"/>
  <c r="I162" s="1"/>
  <c r="N160"/>
  <c r="M160"/>
  <c r="K160"/>
  <c r="I160"/>
  <c r="N141"/>
  <c r="M141"/>
  <c r="L141"/>
  <c r="L139" s="1"/>
  <c r="K141"/>
  <c r="J141"/>
  <c r="J139" s="1"/>
  <c r="I141"/>
  <c r="H141"/>
  <c r="M139"/>
  <c r="I139"/>
  <c r="N134"/>
  <c r="N129" s="1"/>
  <c r="N128" s="1"/>
  <c r="M134"/>
  <c r="M129" s="1"/>
  <c r="M128" s="1"/>
  <c r="K134"/>
  <c r="I134"/>
  <c r="N130"/>
  <c r="M130"/>
  <c r="L130"/>
  <c r="K130"/>
  <c r="J130"/>
  <c r="J129" s="1"/>
  <c r="J128" s="1"/>
  <c r="I130"/>
  <c r="I129" s="1"/>
  <c r="I128" s="1"/>
  <c r="L129"/>
  <c r="L128"/>
  <c r="N125"/>
  <c r="M125"/>
  <c r="L125"/>
  <c r="L118" s="1"/>
  <c r="L117" s="1"/>
  <c r="K125"/>
  <c r="K118" s="1"/>
  <c r="K117" s="1"/>
  <c r="J125"/>
  <c r="J118" s="1"/>
  <c r="J117" s="1"/>
  <c r="I125"/>
  <c r="I118" s="1"/>
  <c r="I117" s="1"/>
  <c r="H125"/>
  <c r="M120"/>
  <c r="L120"/>
  <c r="J120"/>
  <c r="I120"/>
  <c r="N118"/>
  <c r="N117" s="1"/>
  <c r="M118"/>
  <c r="H118"/>
  <c r="H117" s="1"/>
  <c r="M117"/>
  <c r="N114"/>
  <c r="M114"/>
  <c r="K114"/>
  <c r="I114"/>
  <c r="N112"/>
  <c r="M112"/>
  <c r="K112"/>
  <c r="I112"/>
  <c r="N103"/>
  <c r="N102" s="1"/>
  <c r="M103"/>
  <c r="M102" s="1"/>
  <c r="K103"/>
  <c r="K102" s="1"/>
  <c r="I103"/>
  <c r="I102" s="1"/>
  <c r="L102"/>
  <c r="J102"/>
  <c r="N98"/>
  <c r="N97" s="1"/>
  <c r="M98"/>
  <c r="L98"/>
  <c r="K98"/>
  <c r="J98"/>
  <c r="I98"/>
  <c r="M97"/>
  <c r="L97"/>
  <c r="K97"/>
  <c r="J97"/>
  <c r="I97"/>
  <c r="N95"/>
  <c r="M95"/>
  <c r="L95"/>
  <c r="L94" s="1"/>
  <c r="K95"/>
  <c r="K94" s="1"/>
  <c r="J95"/>
  <c r="J94" s="1"/>
  <c r="I95"/>
  <c r="N94"/>
  <c r="M94"/>
  <c r="I94"/>
  <c r="N91"/>
  <c r="N88" s="1"/>
  <c r="N87" s="1"/>
  <c r="M91"/>
  <c r="L91"/>
  <c r="K91"/>
  <c r="J91"/>
  <c r="I91"/>
  <c r="H91"/>
  <c r="N89"/>
  <c r="M89"/>
  <c r="M88" s="1"/>
  <c r="M87" s="1"/>
  <c r="K89"/>
  <c r="K88" s="1"/>
  <c r="K87" s="1"/>
  <c r="I89"/>
  <c r="H89"/>
  <c r="I88"/>
  <c r="H88"/>
  <c r="I87"/>
  <c r="H87"/>
  <c r="M85"/>
  <c r="I85"/>
  <c r="N75"/>
  <c r="M75"/>
  <c r="K75"/>
  <c r="K70" s="1"/>
  <c r="I75"/>
  <c r="M71"/>
  <c r="M70" s="1"/>
  <c r="M62" s="1"/>
  <c r="I71"/>
  <c r="I70" s="1"/>
  <c r="N70"/>
  <c r="M68"/>
  <c r="K68"/>
  <c r="K67" s="1"/>
  <c r="I68"/>
  <c r="I67" s="1"/>
  <c r="M67"/>
  <c r="N64"/>
  <c r="M64"/>
  <c r="L64"/>
  <c r="K64"/>
  <c r="K63" s="1"/>
  <c r="J64"/>
  <c r="I64"/>
  <c r="I63" s="1"/>
  <c r="N63"/>
  <c r="N62" s="1"/>
  <c r="M63"/>
  <c r="L62"/>
  <c r="J62"/>
  <c r="N58"/>
  <c r="M58"/>
  <c r="L58"/>
  <c r="L57" s="1"/>
  <c r="L56" s="1"/>
  <c r="K58"/>
  <c r="K57" s="1"/>
  <c r="K56" s="1"/>
  <c r="J58"/>
  <c r="J57" s="1"/>
  <c r="J56" s="1"/>
  <c r="I58"/>
  <c r="N57"/>
  <c r="M57"/>
  <c r="I57"/>
  <c r="I56" s="1"/>
  <c r="N56"/>
  <c r="M56"/>
  <c r="N54"/>
  <c r="M54"/>
  <c r="M53" s="1"/>
  <c r="K54"/>
  <c r="K53" s="1"/>
  <c r="I54"/>
  <c r="I53" s="1"/>
  <c r="N53"/>
  <c r="N51"/>
  <c r="M51"/>
  <c r="M50" s="1"/>
  <c r="K51"/>
  <c r="K50" s="1"/>
  <c r="I51"/>
  <c r="I50" s="1"/>
  <c r="N50"/>
  <c r="N43"/>
  <c r="M43"/>
  <c r="L43"/>
  <c r="L35" s="1"/>
  <c r="L8" s="1"/>
  <c r="K43"/>
  <c r="J43"/>
  <c r="I43"/>
  <c r="N40"/>
  <c r="M40"/>
  <c r="K40"/>
  <c r="I40"/>
  <c r="N36"/>
  <c r="N35" s="1"/>
  <c r="M36"/>
  <c r="M35" s="1"/>
  <c r="K36"/>
  <c r="K35" s="1"/>
  <c r="I36"/>
  <c r="J35"/>
  <c r="J8" s="1"/>
  <c r="I35"/>
  <c r="N20"/>
  <c r="M20"/>
  <c r="K20"/>
  <c r="I20"/>
  <c r="N16"/>
  <c r="M16"/>
  <c r="M14" s="1"/>
  <c r="K16"/>
  <c r="K14" s="1"/>
  <c r="I16"/>
  <c r="I14" s="1"/>
  <c r="N14"/>
  <c r="N10"/>
  <c r="M10"/>
  <c r="M9" s="1"/>
  <c r="K10"/>
  <c r="K9" s="1"/>
  <c r="I10"/>
  <c r="I9" s="1"/>
  <c r="N9"/>
  <c r="N8" s="1"/>
  <c r="K129" l="1"/>
  <c r="K128" s="1"/>
  <c r="N93"/>
  <c r="N165" s="1"/>
  <c r="I93"/>
  <c r="K93"/>
  <c r="I62"/>
  <c r="M93"/>
  <c r="J93"/>
  <c r="J89"/>
  <c r="J88" s="1"/>
  <c r="J87" s="1"/>
  <c r="L89"/>
  <c r="L88" s="1"/>
  <c r="L87" s="1"/>
  <c r="L93"/>
  <c r="I8"/>
  <c r="K62"/>
  <c r="K8"/>
  <c r="M8"/>
  <c r="M165" l="1"/>
  <c r="K165"/>
  <c r="I165"/>
  <c r="E8" i="20"/>
  <c r="C10" i="59" l="1"/>
  <c r="D10"/>
  <c r="E10"/>
  <c r="C10" i="52"/>
  <c r="D10"/>
  <c r="M118" i="85"/>
  <c r="L118"/>
  <c r="J118"/>
  <c r="H118"/>
  <c r="M103"/>
  <c r="L103"/>
  <c r="J103"/>
  <c r="H103"/>
  <c r="J68"/>
  <c r="J67" s="1"/>
  <c r="M50"/>
  <c r="M51"/>
  <c r="L51"/>
  <c r="J51"/>
  <c r="J50" s="1"/>
  <c r="H51"/>
  <c r="L163" l="1"/>
  <c r="L162" s="1"/>
  <c r="H163"/>
  <c r="H162" s="1"/>
  <c r="L160"/>
  <c r="L141"/>
  <c r="L139"/>
  <c r="L134"/>
  <c r="L130"/>
  <c r="L125"/>
  <c r="L120"/>
  <c r="L114"/>
  <c r="L112"/>
  <c r="L98"/>
  <c r="L97" s="1"/>
  <c r="L95"/>
  <c r="L94" s="1"/>
  <c r="L91"/>
  <c r="L89"/>
  <c r="L85"/>
  <c r="L75"/>
  <c r="L71"/>
  <c r="L70" s="1"/>
  <c r="L68"/>
  <c r="L67" s="1"/>
  <c r="L64"/>
  <c r="L63" s="1"/>
  <c r="L58"/>
  <c r="L57" s="1"/>
  <c r="L56" s="1"/>
  <c r="L54"/>
  <c r="L53" s="1"/>
  <c r="L50"/>
  <c r="L43"/>
  <c r="L40"/>
  <c r="L36"/>
  <c r="L20"/>
  <c r="L16"/>
  <c r="L10"/>
  <c r="L9" s="1"/>
  <c r="H161" i="23"/>
  <c r="L88" i="85" l="1"/>
  <c r="L87" s="1"/>
  <c r="L102"/>
  <c r="L93" s="1"/>
  <c r="L129"/>
  <c r="L128" s="1"/>
  <c r="L117"/>
  <c r="L62"/>
  <c r="L35"/>
  <c r="L14"/>
  <c r="J121" i="23"/>
  <c r="H121"/>
  <c r="J106"/>
  <c r="H106"/>
  <c r="J115"/>
  <c r="J54"/>
  <c r="J53" s="1"/>
  <c r="H54"/>
  <c r="J51"/>
  <c r="J50" s="1"/>
  <c r="H51"/>
  <c r="H50" s="1"/>
  <c r="L8" i="85" l="1"/>
  <c r="L165" s="1"/>
  <c r="H10" i="23"/>
  <c r="G22" i="57"/>
  <c r="F22"/>
  <c r="E22"/>
  <c r="C22"/>
  <c r="F30"/>
  <c r="F28"/>
  <c r="F26"/>
  <c r="F20"/>
  <c r="F16"/>
  <c r="F14"/>
  <c r="F8"/>
  <c r="E23" i="20"/>
  <c r="C23"/>
  <c r="C8"/>
  <c r="I28" i="56"/>
  <c r="H28"/>
  <c r="G28"/>
  <c r="E28"/>
  <c r="G28" i="18"/>
  <c r="E28"/>
  <c r="F32" i="57" l="1"/>
  <c r="H76" i="23" l="1"/>
  <c r="J76"/>
  <c r="M163" i="85"/>
  <c r="M162" s="1"/>
  <c r="J162"/>
  <c r="J141"/>
  <c r="H141"/>
  <c r="M160"/>
  <c r="M141"/>
  <c r="M129" s="1"/>
  <c r="K141"/>
  <c r="K139" s="1"/>
  <c r="M134"/>
  <c r="M130"/>
  <c r="K130"/>
  <c r="K129" s="1"/>
  <c r="K128" s="1"/>
  <c r="M125"/>
  <c r="K125"/>
  <c r="K118"/>
  <c r="K117" s="1"/>
  <c r="K120"/>
  <c r="M114"/>
  <c r="M112"/>
  <c r="K102"/>
  <c r="M98"/>
  <c r="M97" s="1"/>
  <c r="K98"/>
  <c r="K97" s="1"/>
  <c r="M95"/>
  <c r="M94" s="1"/>
  <c r="K95"/>
  <c r="K94" s="1"/>
  <c r="M91"/>
  <c r="K91"/>
  <c r="M89"/>
  <c r="M75"/>
  <c r="M70" s="1"/>
  <c r="M64"/>
  <c r="M63" s="1"/>
  <c r="K64"/>
  <c r="K62"/>
  <c r="M58"/>
  <c r="M57" s="1"/>
  <c r="M56" s="1"/>
  <c r="K58"/>
  <c r="K57" s="1"/>
  <c r="K56" s="1"/>
  <c r="M54"/>
  <c r="M53" s="1"/>
  <c r="M43"/>
  <c r="K43"/>
  <c r="K35" s="1"/>
  <c r="K8" s="1"/>
  <c r="M40"/>
  <c r="M36"/>
  <c r="M20"/>
  <c r="M16"/>
  <c r="M10"/>
  <c r="M9" s="1"/>
  <c r="G165"/>
  <c r="J160"/>
  <c r="H160"/>
  <c r="I141"/>
  <c r="I139" s="1"/>
  <c r="G141"/>
  <c r="H139"/>
  <c r="J134"/>
  <c r="H134"/>
  <c r="J130"/>
  <c r="I130"/>
  <c r="I129" s="1"/>
  <c r="I128" s="1"/>
  <c r="H130"/>
  <c r="J125"/>
  <c r="I125"/>
  <c r="I118" s="1"/>
  <c r="I117" s="1"/>
  <c r="H125"/>
  <c r="G125"/>
  <c r="H120"/>
  <c r="G118"/>
  <c r="G117" s="1"/>
  <c r="J114"/>
  <c r="H114"/>
  <c r="J112"/>
  <c r="H112"/>
  <c r="I102"/>
  <c r="J98"/>
  <c r="J97" s="1"/>
  <c r="I98"/>
  <c r="I97" s="1"/>
  <c r="H98"/>
  <c r="H97" s="1"/>
  <c r="J95"/>
  <c r="J94" s="1"/>
  <c r="I95"/>
  <c r="I94" s="1"/>
  <c r="H95"/>
  <c r="H94" s="1"/>
  <c r="J91"/>
  <c r="I91"/>
  <c r="H91"/>
  <c r="G91"/>
  <c r="J89"/>
  <c r="H89"/>
  <c r="G89"/>
  <c r="G88"/>
  <c r="G87" s="1"/>
  <c r="H85"/>
  <c r="J75"/>
  <c r="J70" s="1"/>
  <c r="H75"/>
  <c r="H71"/>
  <c r="H68"/>
  <c r="H67" s="1"/>
  <c r="J64"/>
  <c r="J63" s="1"/>
  <c r="I64"/>
  <c r="H64"/>
  <c r="H63" s="1"/>
  <c r="I62"/>
  <c r="J58"/>
  <c r="J57" s="1"/>
  <c r="J56" s="1"/>
  <c r="I58"/>
  <c r="I57" s="1"/>
  <c r="I56" s="1"/>
  <c r="H58"/>
  <c r="H57" s="1"/>
  <c r="H56" s="1"/>
  <c r="J54"/>
  <c r="J53" s="1"/>
  <c r="H54"/>
  <c r="H53" s="1"/>
  <c r="H50"/>
  <c r="J43"/>
  <c r="I43"/>
  <c r="I35" s="1"/>
  <c r="I8" s="1"/>
  <c r="H43"/>
  <c r="J40"/>
  <c r="H40"/>
  <c r="J36"/>
  <c r="H36"/>
  <c r="J20"/>
  <c r="H20"/>
  <c r="J16"/>
  <c r="H16"/>
  <c r="J10"/>
  <c r="J9" s="1"/>
  <c r="H10"/>
  <c r="H9" s="1"/>
  <c r="J159" i="23"/>
  <c r="J141"/>
  <c r="H141"/>
  <c r="J134"/>
  <c r="H134"/>
  <c r="J130"/>
  <c r="H130"/>
  <c r="I141"/>
  <c r="G141"/>
  <c r="H139"/>
  <c r="J117"/>
  <c r="J105" s="1"/>
  <c r="H117"/>
  <c r="H92"/>
  <c r="M14" i="85" l="1"/>
  <c r="H117"/>
  <c r="J117"/>
  <c r="J35"/>
  <c r="J14"/>
  <c r="H70"/>
  <c r="H62" s="1"/>
  <c r="I120"/>
  <c r="M35"/>
  <c r="J129" i="23"/>
  <c r="J129" i="85"/>
  <c r="J128" s="1"/>
  <c r="M102"/>
  <c r="M93" s="1"/>
  <c r="J102"/>
  <c r="J93" s="1"/>
  <c r="H102"/>
  <c r="H93" s="1"/>
  <c r="J88"/>
  <c r="J87" s="1"/>
  <c r="H88"/>
  <c r="H87" s="1"/>
  <c r="H35"/>
  <c r="J62"/>
  <c r="H129"/>
  <c r="H128" s="1"/>
  <c r="M128"/>
  <c r="M88"/>
  <c r="M87" s="1"/>
  <c r="M117"/>
  <c r="H14"/>
  <c r="M62"/>
  <c r="K89"/>
  <c r="K88" s="1"/>
  <c r="K87" s="1"/>
  <c r="K93"/>
  <c r="I93"/>
  <c r="I89"/>
  <c r="I88" s="1"/>
  <c r="I87" s="1"/>
  <c r="I139" i="23"/>
  <c r="J8" i="85" l="1"/>
  <c r="J165" s="1"/>
  <c r="M8"/>
  <c r="M165" s="1"/>
  <c r="H8"/>
  <c r="H165" s="1"/>
  <c r="J94" i="23" l="1"/>
  <c r="I94"/>
  <c r="H94"/>
  <c r="H91" s="1"/>
  <c r="G94"/>
  <c r="J78"/>
  <c r="J73" s="1"/>
  <c r="J67"/>
  <c r="J66" s="1"/>
  <c r="J57"/>
  <c r="J56" s="1"/>
  <c r="H43"/>
  <c r="J43"/>
  <c r="J40"/>
  <c r="H40"/>
  <c r="H53"/>
  <c r="H57"/>
  <c r="H61"/>
  <c r="H60" s="1"/>
  <c r="H67"/>
  <c r="H66" s="1"/>
  <c r="H71"/>
  <c r="H70" s="1"/>
  <c r="H74"/>
  <c r="H78"/>
  <c r="H88"/>
  <c r="H115"/>
  <c r="H129"/>
  <c r="F8" i="63"/>
  <c r="J65" i="23" l="1"/>
  <c r="H105"/>
  <c r="H73"/>
  <c r="H65" s="1"/>
  <c r="G18" i="18" l="1"/>
  <c r="I65" i="23"/>
  <c r="I130"/>
  <c r="I129" s="1"/>
  <c r="I128" s="1"/>
  <c r="J128"/>
  <c r="H128"/>
  <c r="I125"/>
  <c r="I123" s="1"/>
  <c r="G125"/>
  <c r="H123"/>
  <c r="G121"/>
  <c r="G120" s="1"/>
  <c r="J92"/>
  <c r="J91" s="1"/>
  <c r="G92"/>
  <c r="G91"/>
  <c r="G90" s="1"/>
  <c r="I105"/>
  <c r="I101"/>
  <c r="I100" s="1"/>
  <c r="J101"/>
  <c r="J100" s="1"/>
  <c r="H101"/>
  <c r="H100" s="1"/>
  <c r="I98"/>
  <c r="I97" s="1"/>
  <c r="I92" s="1"/>
  <c r="I91" s="1"/>
  <c r="J98"/>
  <c r="J97" s="1"/>
  <c r="H98"/>
  <c r="H97" s="1"/>
  <c r="J96" l="1"/>
  <c r="H96"/>
  <c r="J120"/>
  <c r="I121"/>
  <c r="I120" s="1"/>
  <c r="H120"/>
  <c r="H90"/>
  <c r="I96"/>
  <c r="I90" s="1"/>
  <c r="J90"/>
  <c r="I67" l="1"/>
  <c r="I61"/>
  <c r="I60" s="1"/>
  <c r="I59" s="1"/>
  <c r="J61"/>
  <c r="J60" s="1"/>
  <c r="J59" s="1"/>
  <c r="H59"/>
  <c r="H56"/>
  <c r="H36"/>
  <c r="I43"/>
  <c r="I35" s="1"/>
  <c r="I8" s="1"/>
  <c r="J36"/>
  <c r="H16"/>
  <c r="H20"/>
  <c r="J20"/>
  <c r="J16"/>
  <c r="J10"/>
  <c r="J9" s="1"/>
  <c r="H9"/>
  <c r="G26" i="57"/>
  <c r="G16"/>
  <c r="G8"/>
  <c r="D22"/>
  <c r="C16"/>
  <c r="C8"/>
  <c r="C17" i="20"/>
  <c r="E17"/>
  <c r="G8" i="63"/>
  <c r="E8"/>
  <c r="E14" i="56"/>
  <c r="I18"/>
  <c r="G18"/>
  <c r="H18"/>
  <c r="E18"/>
  <c r="E18" i="18"/>
  <c r="H14" i="23" l="1"/>
  <c r="J14"/>
  <c r="J35"/>
  <c r="H35"/>
  <c r="H8" s="1"/>
  <c r="H164" l="1"/>
  <c r="J8"/>
  <c r="J164" s="1"/>
  <c r="E16" i="57"/>
  <c r="E8"/>
  <c r="E10" i="56"/>
  <c r="E21" i="20"/>
  <c r="I31" i="56"/>
  <c r="H31"/>
  <c r="G31"/>
  <c r="E31"/>
  <c r="F31"/>
  <c r="D31"/>
  <c r="E31" i="18"/>
  <c r="G31"/>
  <c r="H14" i="56" l="1"/>
  <c r="H26"/>
  <c r="H12"/>
  <c r="H10"/>
  <c r="F31" i="18"/>
  <c r="D31"/>
  <c r="E26"/>
  <c r="E10"/>
  <c r="H9" i="56" l="1"/>
  <c r="H8" s="1"/>
  <c r="H25"/>
  <c r="H24" s="1"/>
  <c r="E6" i="67"/>
  <c r="D6"/>
  <c r="E6" i="66"/>
  <c r="D6"/>
  <c r="C26" i="57"/>
  <c r="D26"/>
  <c r="D28"/>
  <c r="D20"/>
  <c r="C20"/>
  <c r="D16"/>
  <c r="C14"/>
  <c r="D14"/>
  <c r="D8"/>
  <c r="D17" i="20"/>
  <c r="C30"/>
  <c r="C28"/>
  <c r="D26"/>
  <c r="C26"/>
  <c r="D23"/>
  <c r="C21"/>
  <c r="D21"/>
  <c r="C15"/>
  <c r="D30"/>
  <c r="D28"/>
  <c r="D15"/>
  <c r="D8"/>
  <c r="E26" i="56"/>
  <c r="F28"/>
  <c r="F26"/>
  <c r="F25" s="1"/>
  <c r="F18"/>
  <c r="F14"/>
  <c r="F12"/>
  <c r="E12"/>
  <c r="E9" s="1"/>
  <c r="E8" s="1"/>
  <c r="F10"/>
  <c r="E25" i="18"/>
  <c r="E12"/>
  <c r="F28"/>
  <c r="F26"/>
  <c r="F18"/>
  <c r="F14"/>
  <c r="F12"/>
  <c r="F10"/>
  <c r="F9" s="1"/>
  <c r="F8" s="1"/>
  <c r="C32" i="20" l="1"/>
  <c r="E25" i="56"/>
  <c r="E24" s="1"/>
  <c r="F24"/>
  <c r="D32" i="20"/>
  <c r="H33" i="56"/>
  <c r="F25" i="18"/>
  <c r="F24" s="1"/>
  <c r="F34" s="1"/>
  <c r="F9" i="56"/>
  <c r="F8" s="1"/>
  <c r="F33" s="1"/>
  <c r="E24" i="18"/>
  <c r="E14"/>
  <c r="E9" s="1"/>
  <c r="E8" s="1"/>
  <c r="E34" l="1"/>
  <c r="E33" i="56"/>
  <c r="D10" i="18" l="1"/>
  <c r="C6" i="67"/>
  <c r="C6" i="66"/>
  <c r="D8" i="63"/>
  <c r="D8" i="47"/>
  <c r="E30" i="20"/>
  <c r="E28"/>
  <c r="E26"/>
  <c r="E15"/>
  <c r="D28" i="56"/>
  <c r="D26"/>
  <c r="D18"/>
  <c r="D14"/>
  <c r="D12"/>
  <c r="D10"/>
  <c r="G26" i="18"/>
  <c r="G14"/>
  <c r="G12"/>
  <c r="G10"/>
  <c r="D28"/>
  <c r="D26"/>
  <c r="D18"/>
  <c r="D14"/>
  <c r="D12"/>
  <c r="G25" l="1"/>
  <c r="G24" s="1"/>
  <c r="G34" s="1"/>
  <c r="E32" i="20"/>
  <c r="D9" i="18"/>
  <c r="D8" s="1"/>
  <c r="G9"/>
  <c r="G8" s="1"/>
  <c r="D9" i="56"/>
  <c r="D8" s="1"/>
  <c r="D25"/>
  <c r="D24" s="1"/>
  <c r="D25" i="18"/>
  <c r="D24" s="1"/>
  <c r="C9" i="64"/>
  <c r="E9"/>
  <c r="D9"/>
  <c r="D34" i="18" l="1"/>
  <c r="D33" i="56"/>
  <c r="E30" i="57"/>
  <c r="E28"/>
  <c r="E26"/>
  <c r="E20"/>
  <c r="E14"/>
  <c r="G30"/>
  <c r="G32" s="1"/>
  <c r="G28"/>
  <c r="G20"/>
  <c r="G14"/>
  <c r="I26" i="56"/>
  <c r="I25" s="1"/>
  <c r="G26"/>
  <c r="G25" s="1"/>
  <c r="G24" s="1"/>
  <c r="I14"/>
  <c r="G14"/>
  <c r="I12"/>
  <c r="G12"/>
  <c r="I10"/>
  <c r="G10"/>
  <c r="G9" l="1"/>
  <c r="G8" s="1"/>
  <c r="E32" i="57"/>
  <c r="I9" i="56"/>
  <c r="I8" s="1"/>
  <c r="I24"/>
  <c r="E8" i="47"/>
  <c r="I33" i="56" l="1"/>
  <c r="G33"/>
  <c r="D9" i="53" l="1"/>
  <c r="C9"/>
  <c r="G164" i="23" l="1"/>
  <c r="D30" i="57" l="1"/>
  <c r="D32" s="1"/>
  <c r="C30" l="1"/>
  <c r="C28" l="1"/>
  <c r="C32" s="1"/>
</calcChain>
</file>

<file path=xl/sharedStrings.xml><?xml version="1.0" encoding="utf-8"?>
<sst xmlns="http://schemas.openxmlformats.org/spreadsheetml/2006/main" count="3888" uniqueCount="481">
  <si>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</si>
  <si>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</si>
  <si>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</si>
  <si>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</si>
  <si>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</si>
  <si>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</si>
  <si>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</si>
  <si>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</si>
  <si>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</si>
  <si>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</si>
  <si>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</si>
  <si>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Код бюджетной классификации</t>
  </si>
  <si>
    <t>Погашение местными бюджетами  кредитов от кредитных организаций в валюте Российской Федерации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</si>
  <si>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</si>
  <si>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</si>
  <si>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</si>
  <si>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</si>
  <si>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</si>
  <si>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</si>
  <si>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</si>
  <si>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</si>
  <si>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</si>
  <si>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</si>
  <si>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</si>
  <si>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</si>
  <si>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</si>
  <si>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</si>
  <si>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Единый сельскохозяйственный налог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</si>
  <si>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</si>
  <si>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</si>
  <si>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</si>
  <si>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</si>
  <si>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</si>
  <si>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</si>
  <si>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</si>
  <si>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</si>
  <si>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</si>
  <si>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</si>
  <si>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</si>
  <si>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</si>
  <si>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</si>
  <si>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</si>
  <si>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</si>
  <si>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</si>
  <si>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</si>
  <si>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</si>
  <si>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</si>
  <si>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</si>
  <si>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</si>
  <si>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</si>
  <si>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</si>
  <si>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</si>
  <si>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0104</t>
  </si>
  <si>
    <t>0113</t>
  </si>
  <si>
    <t>0503</t>
  </si>
  <si>
    <t>0801</t>
  </si>
  <si>
    <t>ФИЗИЧЕСКАЯ КУЛЬТУРА И СПОРТ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</si>
  <si>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</si>
  <si>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</si>
  <si>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</si>
  <si>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</si>
  <si>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</si>
  <si>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1.1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</si>
  <si>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</si>
  <si>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</si>
  <si>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</si>
  <si>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</si>
  <si>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</si>
  <si>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</si>
  <si>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801 01 00 00 00 00 0000 000</t>
  </si>
  <si>
    <t>801 01 05 00 00 00 0000 000</t>
  </si>
  <si>
    <t>801 01 02 00 00 00 0000 000</t>
  </si>
  <si>
    <t>801 01 03 00 00 00 0000 000</t>
  </si>
  <si>
    <t>801 01 06 00 00 00 0000 000</t>
  </si>
  <si>
    <t>801 01 06 05 00 00 0000 000</t>
  </si>
  <si>
    <t>801</t>
  </si>
  <si>
    <t>ПРОЧИЕ РАСХОДЫ</t>
  </si>
  <si>
    <t>9999</t>
  </si>
  <si>
    <t>Получение кредитов от кредитных организаций местными бюджетами в валюте Российской Федерации</t>
  </si>
  <si>
    <t>801 01 02 00 00 10 0000 700</t>
  </si>
  <si>
    <t>801 01 02 00 00 10 0000 800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</si>
  <si>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</si>
  <si>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</si>
  <si>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</si>
  <si>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</si>
  <si>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</si>
  <si>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</si>
  <si>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</si>
  <si>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1 11 09045 10 0000 120</t>
  </si>
  <si>
    <t>1 17 01050 10 0000 180</t>
  </si>
  <si>
    <t>1 17 05050 10 0000 180</t>
  </si>
  <si>
    <t>1 13 01995 10 0000 130</t>
  </si>
  <si>
    <t>801 01 02 00 00 10 0000 710</t>
  </si>
  <si>
    <t>801 01 02 00 00 10 0000 810</t>
  </si>
  <si>
    <t>801 01 03 01 00 10 0000 700</t>
  </si>
  <si>
    <t>801 01 03 01 00 10 0000 710</t>
  </si>
  <si>
    <t>801 01 03 01 00 10 0000 800</t>
  </si>
  <si>
    <t>801 01 03 01 00 10 0000 810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</si>
  <si>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</si>
  <si>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</si>
  <si>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</si>
  <si>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</si>
  <si>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</si>
  <si>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801 01 06 05 00 10 0000 600</t>
  </si>
  <si>
    <t>801 01 06 05 01 10 0000 640</t>
  </si>
  <si>
    <t>802 01 06 05 02 10 0000 640</t>
  </si>
  <si>
    <t>801 01 06 05 01 10 0000 540</t>
  </si>
  <si>
    <t>801 01 06 05 02 10 0000 540</t>
  </si>
  <si>
    <t>000</t>
  </si>
  <si>
    <t>1 00 0000000 0000 000</t>
  </si>
  <si>
    <t>НАЛОГОВЫЕ И НЕНАЛОГОВЫЕ ДОХОДОВ</t>
  </si>
  <si>
    <t>НАЛОГОВЫЕ  ДОХОДЫ</t>
  </si>
  <si>
    <t>182</t>
  </si>
  <si>
    <t>Налог на имущество физических лиц</t>
  </si>
  <si>
    <t>Земельный налог</t>
  </si>
  <si>
    <t>1 08 0000 00 0000 000</t>
  </si>
  <si>
    <t>Государственная  пошлина</t>
  </si>
  <si>
    <t>НЕНАЛОГОВЫЕ  ДОХОДЫ</t>
  </si>
  <si>
    <t xml:space="preserve">БЕЗВОЗМЕЗДНЫЕ ПОСТУПЛЕНИЯ </t>
  </si>
  <si>
    <t>2 02 00000 00 0000 000</t>
  </si>
  <si>
    <t>ВСЕГО  ДОХОДОВ</t>
  </si>
  <si>
    <t>Доходы от оказания платных услуг (работ) и компенсации затрат государства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</si>
  <si>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</si>
  <si>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</si>
  <si>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Уплата налога на имущество организаций и земельного налога</t>
  </si>
  <si>
    <t>Национальная экономика</t>
  </si>
  <si>
    <t>Жилищно-коммунальное хозяйство</t>
  </si>
  <si>
    <t>Физическая культура и спорт</t>
  </si>
  <si>
    <t>01</t>
  </si>
  <si>
    <t>02</t>
  </si>
  <si>
    <t>121</t>
  </si>
  <si>
    <t>04</t>
  </si>
  <si>
    <t>242</t>
  </si>
  <si>
    <t>13</t>
  </si>
  <si>
    <t>03</t>
  </si>
  <si>
    <t>05</t>
  </si>
  <si>
    <t>08</t>
  </si>
  <si>
    <t>11</t>
  </si>
  <si>
    <t>244</t>
  </si>
  <si>
    <t>540</t>
  </si>
  <si>
    <t>Глава муниципального образования</t>
  </si>
  <si>
    <t>111</t>
  </si>
  <si>
    <t>1.</t>
  </si>
  <si>
    <t>1.2</t>
  </si>
  <si>
    <t>1.3</t>
  </si>
  <si>
    <t>2.</t>
  </si>
  <si>
    <t>Национальная безопастность и правоохранительная деятельность</t>
  </si>
  <si>
    <t>2.1</t>
  </si>
  <si>
    <t>3.</t>
  </si>
  <si>
    <t>4.</t>
  </si>
  <si>
    <t>4.1</t>
  </si>
  <si>
    <t>Культура, кинематография</t>
  </si>
  <si>
    <t>5.</t>
  </si>
  <si>
    <t>6.</t>
  </si>
  <si>
    <t>0131000</t>
  </si>
  <si>
    <t>Иные межбюджетные трансферты</t>
  </si>
  <si>
    <t>5.1</t>
  </si>
  <si>
    <t>6.1</t>
  </si>
  <si>
    <t>Прочие расходы</t>
  </si>
  <si>
    <t>99</t>
  </si>
  <si>
    <t>7.</t>
  </si>
  <si>
    <t>7.1</t>
  </si>
  <si>
    <t>Условно утверждаемые расходы</t>
  </si>
  <si>
    <t>Материально-техническое обеспечение администрации муниципального образования</t>
  </si>
  <si>
    <t>1 13 02995 10 0000 130</t>
  </si>
  <si>
    <t>Прочие доходы от компенсации затрат бюджетов сельских поселений</t>
  </si>
  <si>
    <t>КОД</t>
  </si>
  <si>
    <t>Наименование программы</t>
  </si>
  <si>
    <t>Нормативы отчислений, %</t>
  </si>
  <si>
    <t>Наименование передаваемого полномочия</t>
  </si>
  <si>
    <t>Реквизиты соглашения</t>
  </si>
  <si>
    <t>ИТОГО:</t>
  </si>
  <si>
    <t>х</t>
  </si>
  <si>
    <t>Жилищное хозяйство</t>
  </si>
  <si>
    <t>0501</t>
  </si>
  <si>
    <t>851</t>
  </si>
  <si>
    <t>Уплата прочих налогов, сборов</t>
  </si>
  <si>
    <t>Уплата иных платежей</t>
  </si>
  <si>
    <t>853</t>
  </si>
  <si>
    <t>Расходы на выплаты по оплате труда работников администрации муниципального образования</t>
  </si>
  <si>
    <t>Расходы на обеспечение функций администрации муниципального образования</t>
  </si>
  <si>
    <t>852</t>
  </si>
  <si>
    <t>Материально-техническое обеспечение органов местного самоуправления</t>
  </si>
  <si>
    <t>Другие вопросы в области национальной экономики</t>
  </si>
  <si>
    <t>12</t>
  </si>
  <si>
    <t>0412</t>
  </si>
  <si>
    <t>129</t>
  </si>
  <si>
    <t>119</t>
  </si>
  <si>
    <t>1 09 04053 10 0000 110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</si>
  <si>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</si>
  <si>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</si>
  <si>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</si>
  <si>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</si>
  <si>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</si>
  <si>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</si>
  <si>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</si>
  <si>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</si>
  <si>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</si>
  <si>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</si>
  <si>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1 01 00000 00 0000 000</t>
  </si>
  <si>
    <t>Налоги на прибыль, доходы</t>
  </si>
  <si>
    <t>1 06 01000 00 0000 110</t>
  </si>
  <si>
    <t>1 06 06000 00 0000 110</t>
  </si>
  <si>
    <t>1 05 03000 00 0000 110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</si>
  <si>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</si>
  <si>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</si>
  <si>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(муниципальных)нужд</t>
  </si>
  <si>
    <t>Вид заимствований</t>
  </si>
  <si>
    <t xml:space="preserve">Объем средств, направляемых на погашение суммы основного долга </t>
  </si>
  <si>
    <t xml:space="preserve">Бюджетные кредиты  от других бюджетов бюджетной системы Российской Федерации </t>
  </si>
  <si>
    <t>Цель гарантирования</t>
  </si>
  <si>
    <t>Наименование (категория) принципала</t>
  </si>
  <si>
    <t>Сумма гарантирования, тыс.рублей</t>
  </si>
  <si>
    <t>Наличие права регрессного требования гаранта к принципалу</t>
  </si>
  <si>
    <t>Проверка финансового состояния принципала</t>
  </si>
  <si>
    <t>Иные условия предоставления муниципальных гарантий</t>
  </si>
  <si>
    <t xml:space="preserve">Исполнение муниципальных гарантий </t>
  </si>
  <si>
    <t>Объем бюджетных ассигнований на исполнение муниципальных гарантий по возможным гарантийным случаям, тыс. рублей</t>
  </si>
  <si>
    <t>За счет расходов   бюджета муниципального образования</t>
  </si>
  <si>
    <t>За счет источников финансирования дефицита бюджета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</si>
  <si>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</si>
  <si>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</si>
  <si>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</si>
  <si>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0310</t>
  </si>
  <si>
    <t>0203</t>
  </si>
  <si>
    <t>122</t>
  </si>
  <si>
    <t>Иные выплаты персоналу государственных (муниципальных) органов, за исключением фонда оплаты труда</t>
  </si>
  <si>
    <t>10</t>
  </si>
  <si>
    <t>0120300000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</si>
  <si>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</si>
  <si>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</si>
  <si>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3.2</t>
  </si>
  <si>
    <t>8.1</t>
  </si>
  <si>
    <t>1 11 09000 00 0000 120</t>
  </si>
  <si>
    <t>Прочие доходы от использования имущества и прав, находящихся в государственной и муниципальной собственности</t>
  </si>
  <si>
    <t>Итого муниципальные внутренние заимствование МО "Узнезинское сельское поселение"</t>
  </si>
  <si>
    <t>Основное мероприятие "Обеспечение безопасности населения"</t>
  </si>
  <si>
    <t>Основное мероприятие "Повышение уровня благоустройства территории поселения"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</si>
  <si>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</si>
  <si>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</si>
  <si>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Основное мероприятие "Развитие физической культуры и спорта"</t>
  </si>
  <si>
    <t>1 14 00000 00 0000 000</t>
  </si>
  <si>
    <t>Доходы от продажи материальных и нематериальных активов</t>
  </si>
  <si>
    <t>Сумма на 2019г.</t>
  </si>
  <si>
    <t>(тыс.рублей)</t>
  </si>
  <si>
    <t>0110200000</t>
  </si>
  <si>
    <t>Сумма гарантирования на 2018 г. , тыс.рублей</t>
  </si>
  <si>
    <t>Сумма гарантирования 2019г. , тыс.рублей</t>
  </si>
  <si>
    <t>Объем привлечения средств на 2018г.</t>
  </si>
  <si>
    <t>Объем привлечения средств на 2019г.</t>
  </si>
  <si>
    <t>9990000000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</si>
  <si>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</si>
  <si>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</si>
  <si>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</si>
  <si>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</si>
  <si>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</si>
  <si>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Земельный налог (по обязательствам, возникшим до 1 января 2006 года), мобилизуемый на территориях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</si>
  <si>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</si>
  <si>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</si>
  <si>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</si>
  <si>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</si>
  <si>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Сумма на 2020г.</t>
  </si>
  <si>
    <t>Приложение № 18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</si>
  <si>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2018 год</t>
  </si>
  <si>
    <t>Приложение № 19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</si>
  <si>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2019-2020годы</t>
  </si>
  <si>
    <t>Объем привлечения средств на 2020г.</t>
  </si>
  <si>
    <t>Приложение № 20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</si>
  <si>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2018 год</t>
  </si>
  <si>
    <t>1. Перечень муниципальных гарантий МО "Узнезинское сельское поселение", подлежащих предоставлению в 2018 году</t>
  </si>
  <si>
    <t>Приложение № 21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</si>
  <si>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2019-2020годы</t>
  </si>
  <si>
    <t>1. Перечень муниципальных гарантий МО "Узнезинское сельское поселение", подлежащих предоставлению в 2019-2020 году</t>
  </si>
  <si>
    <t>2. Общий объем бюджетных ассигнований, предусмотренных на исполнение муниципальных гарантий муниципального образования  "Узнезинское сельское поселение" по возможным гарантийным случаям в 2017 году</t>
  </si>
  <si>
    <t>сумма с учетом изменений (-/+)</t>
  </si>
  <si>
    <t>Сумма с учетом изменений (+/-)</t>
  </si>
  <si>
    <t>изменения (+/-)</t>
  </si>
  <si>
    <t>Изменения (+/-)</t>
  </si>
  <si>
    <t>0,0</t>
  </si>
  <si>
    <t xml:space="preserve">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</si>
  <si>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Основное мероприятие "Повышение эффективности управления муниципальной собственностью"</t>
  </si>
  <si>
    <t>Верхний предел муниципального внутреннего долга                                                                                                                                     МО "Аносинское сельское поселение" на 01.01.2019 года</t>
  </si>
  <si>
    <t>1</t>
  </si>
  <si>
    <t>Итого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</si>
  <si>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</si>
  <si>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</si>
  <si>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</si>
  <si>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1 08 04010 01 0000 110</t>
  </si>
  <si>
    <t>2 02 30000 00 0000 150</t>
  </si>
  <si>
    <t>2 02 35118 10 0000 150</t>
  </si>
  <si>
    <t>2 02 10000 00 0000 150</t>
  </si>
  <si>
    <t>2 02 40014 10 0000 150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</si>
  <si>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</si>
  <si>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</si>
  <si>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</si>
  <si>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</si>
  <si>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150,0</t>
  </si>
  <si>
    <t>3.1</t>
  </si>
  <si>
    <t>09</t>
  </si>
  <si>
    <t>3.3</t>
  </si>
  <si>
    <t xml:space="preserve">Другие вопросы в области национальной безопасности и правоохранительной деятельности </t>
  </si>
  <si>
    <t>14</t>
  </si>
  <si>
    <t>5812,5</t>
  </si>
  <si>
    <t>2 02 49999 10 0000 150</t>
  </si>
  <si>
    <t>Верхний предел государственного внешнего долга                                                                                                                                     МО "Аносинское сельское поселение" на 01.01.2020 года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</si>
  <si>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</si>
  <si>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</si>
  <si>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1 16 00000 00 0000 000</t>
  </si>
  <si>
    <t>Доходы от  иных штрафов, неустоек, пеней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</si>
  <si>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</si>
  <si>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2 02 40000 00 0000 150</t>
  </si>
  <si>
    <t>Коммунальное хозяйство</t>
  </si>
  <si>
    <t xml:space="preserve">Основное мероприятие "Развитие жилищно-коммунальной инфраструктуры" </t>
  </si>
  <si>
    <t>5.2</t>
  </si>
  <si>
    <t>1.4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</si>
  <si>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</si>
  <si>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</si>
  <si>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"Обеспечение эффективного управления муниципальными финансами"</t>
  </si>
  <si>
    <t>Резервный фонд</t>
  </si>
  <si>
    <t>Резервный фонд местной администрации</t>
  </si>
  <si>
    <t>Резервные средства</t>
  </si>
  <si>
    <t>870</t>
  </si>
  <si>
    <t>1.5</t>
  </si>
  <si>
    <t>0111</t>
  </si>
  <si>
    <t>0106</t>
  </si>
  <si>
    <t>0502</t>
  </si>
  <si>
    <t>Иные межбюджетные трансферты бюджетам бюджетной системы Российской Федерации</t>
  </si>
  <si>
    <t>Прочие межбюджетные трансферты, передаваемые бюджетам сельских поселений</t>
  </si>
  <si>
    <t>Софинансирование расходов местных бюджетов на оплату труда и начисления на выплаты по оплате труда работников органов местного самоуправления"Чемальский район"</t>
  </si>
  <si>
    <t>Софинансирование расходов местных бюджетов на оплату труда и начисления на выплаты  по оплате труда работников муниципальных ужреждений МО "Чемальский район"</t>
  </si>
  <si>
    <t>Сумма на 2023г.</t>
  </si>
  <si>
    <t>Сумма на 2023 г.</t>
  </si>
  <si>
    <t>0110101000</t>
  </si>
  <si>
    <t>011У101000</t>
  </si>
  <si>
    <t>0110101110</t>
  </si>
  <si>
    <t>0110101120</t>
  </si>
  <si>
    <t>011У101110</t>
  </si>
  <si>
    <t>011У102000</t>
  </si>
  <si>
    <t>011У1S8500</t>
  </si>
  <si>
    <t>011У100000</t>
  </si>
  <si>
    <t>011У10219Н</t>
  </si>
  <si>
    <t>011У102291</t>
  </si>
  <si>
    <t>011У10229С</t>
  </si>
  <si>
    <t>011У10219К</t>
  </si>
  <si>
    <t>011У10219М</t>
  </si>
  <si>
    <t>011У10219П</t>
  </si>
  <si>
    <t>011У102292</t>
  </si>
  <si>
    <t>011У10229В</t>
  </si>
  <si>
    <t>011У10219С</t>
  </si>
  <si>
    <t>011У10219Г</t>
  </si>
  <si>
    <t>0130401000</t>
  </si>
  <si>
    <t>016030Ш200</t>
  </si>
  <si>
    <t>0160151180</t>
  </si>
  <si>
    <t>0160301000</t>
  </si>
  <si>
    <t>0160305000</t>
  </si>
  <si>
    <t>0160101000</t>
  </si>
  <si>
    <t>016Р40201</t>
  </si>
  <si>
    <t>0160304000</t>
  </si>
  <si>
    <t>0160402000</t>
  </si>
  <si>
    <t>0160501000</t>
  </si>
  <si>
    <t>0140102000</t>
  </si>
  <si>
    <t>014Р202П00</t>
  </si>
  <si>
    <t>0140401000</t>
  </si>
  <si>
    <t>0140402000</t>
  </si>
  <si>
    <t>6,0</t>
  </si>
  <si>
    <t>130,1</t>
  </si>
  <si>
    <t>0120102110</t>
  </si>
  <si>
    <t>01201S8500</t>
  </si>
  <si>
    <t>0150101000</t>
  </si>
  <si>
    <t>0150201000</t>
  </si>
  <si>
    <t>012010119Н</t>
  </si>
  <si>
    <t>0130201000</t>
  </si>
  <si>
    <t>Межбюджетные трансферты из бюджета муниципального образования "Элекмонарское сельское поселение", бюджету муниципального образования "Чемальский район" на выполнение части полномочий по созданию условий организации досуга и обеспечение услугами организаций культуры</t>
  </si>
  <si>
    <t>Межбюджетные трансферты из бюджета муниципального образования "Элекмонарское сельское поселение", бюджету муниципального образования "Чемальский район" на выполнение части полномочий по осуществлению внутреннего муниципального финансового контроля</t>
  </si>
  <si>
    <t>Верхний предел государственного внешнего  долга МО "Элекмонарское сельское поселение"</t>
  </si>
  <si>
    <t>Верхний предел муниципального внутреннего долга МО "Элекмонарское сельское поселение"</t>
  </si>
  <si>
    <t>Изменение остатков средств на счетах по учету средств бюджета МО "Элекмонарское сельское поселение"</t>
  </si>
  <si>
    <t>Нормативы распределения доходов бюджета муниципального образования «Элекмонарское сельское поселение»</t>
  </si>
  <si>
    <t>Комунальное хозяйство</t>
  </si>
  <si>
    <t>7</t>
  </si>
  <si>
    <t>011У10219Т</t>
  </si>
  <si>
    <t>554,6</t>
  </si>
  <si>
    <t>138,0</t>
  </si>
  <si>
    <t>1314,6</t>
  </si>
  <si>
    <t>248,5</t>
  </si>
  <si>
    <t>557,1</t>
  </si>
  <si>
    <t>574,1</t>
  </si>
  <si>
    <t>20,0</t>
  </si>
  <si>
    <t>0160300000</t>
  </si>
  <si>
    <t>0140202000</t>
  </si>
  <si>
    <t>012010229С</t>
  </si>
  <si>
    <t>0120102291</t>
  </si>
  <si>
    <t>0120102292</t>
  </si>
  <si>
    <t>012010229М</t>
  </si>
  <si>
    <t>012010219К</t>
  </si>
  <si>
    <t>012010219П</t>
  </si>
  <si>
    <t>012010219Г</t>
  </si>
  <si>
    <t>012010219М</t>
  </si>
  <si>
    <t>012010219Т</t>
  </si>
  <si>
    <t>012010219С</t>
  </si>
  <si>
    <t>Комплексное развитие территории "Элекмонарское сельское поселение"</t>
  </si>
  <si>
    <t>Сумма на 2024г.</t>
  </si>
  <si>
    <t>Соглашение №11 от 01 ноября 2018 года; Доп.соглашение №14/3 от 08.12.2020года</t>
  </si>
  <si>
    <t>Сумма на 2024 г.</t>
  </si>
  <si>
    <t>на 01.01. 2024 г.</t>
  </si>
  <si>
    <t>Основное мероприятие "Развитие жилищного строительства"</t>
  </si>
  <si>
    <t xml:space="preserve">Основное мероприятие "Развитие жилищно-коммунального комплекса" </t>
  </si>
  <si>
    <t>014020200К</t>
  </si>
  <si>
    <t>014040300К</t>
  </si>
  <si>
    <t>247</t>
  </si>
  <si>
    <t>0140403000</t>
  </si>
  <si>
    <t xml:space="preserve">Основное мероприятие " Благоустройство" </t>
  </si>
  <si>
    <t>5.3</t>
  </si>
  <si>
    <t xml:space="preserve">  Закупка энергетических ресурсов</t>
  </si>
  <si>
    <t>Основное мероприятие  "Сохранение и развитие народного творчества и культурно-досуговой деятельности"</t>
  </si>
  <si>
    <t>Основное мероприятие   "Создание условий функционирования объектов  культуры и спорта"</t>
  </si>
  <si>
    <t>012010229В</t>
  </si>
  <si>
    <t xml:space="preserve">  Расходы на выплаты по оплате труда работников администрации муниципального образования</t>
  </si>
  <si>
    <t xml:space="preserve">  Другие общегосударственные вопросы</t>
  </si>
  <si>
    <t xml:space="preserve">Основное мероприятие  "Профилактика терроризма, экстремизма, обеспечение межнационального и межконфессионального согласия, другие вопросы в области национальной безопасности" </t>
  </si>
  <si>
    <t>Основное мероприятие    "Комплекс мер по противодействию, злоупотреблению наркотических средств и их незаконному обороту"</t>
  </si>
  <si>
    <t>Основное мероприятие  " Противодействие коррупции"</t>
  </si>
  <si>
    <t>на 01.01. 2025 г.</t>
  </si>
  <si>
    <t>на 01.01. 2026 г.</t>
  </si>
  <si>
    <t>Приложение № 1
к Решению «О бюджете муниципального образования "Элекмонарское сельское поселение" на 2023 год и плановый период 2024-2025годы»</t>
  </si>
  <si>
    <t>Источники финансирования дефицита  бюджета муниципального образования "Элекмонарское сельское поселение" на 2023 год</t>
  </si>
  <si>
    <t>Сумма  на 2023г.</t>
  </si>
  <si>
    <t>Приложение № 2
к Решению «О бюджете муниципального образования "Элекмонарское сельское поселение" на 2023 год и плановый период 2024-2025годы»</t>
  </si>
  <si>
    <t>Источники финансирования дефицита  бюджета муниципального образования "Элекмонарское сельское поселение" на 2024-2025 годы</t>
  </si>
  <si>
    <t>Сумма на 2025г.</t>
  </si>
  <si>
    <t>Приложение № 3
к Решению «О бюджете муниципального образования "Элекмонарское сельское поселение" на 2023 год и плановый период 2024-2025годы»</t>
  </si>
  <si>
    <t>Приложение № 4
к Решению «О бюджете муниципального образования "Элекмонарское сельское поселение" на 2023 год и плановый период 2024-2025годы»</t>
  </si>
  <si>
    <t>Объем поступлений доходов в бюджет муниципального образования "Элекмонарское сельское поселение" на 2023 год</t>
  </si>
  <si>
    <t>2 02 30024 10 0000 150</t>
  </si>
  <si>
    <t xml:space="preserve"> Субвенции бюджетам сельских поселений на осуществление государственных полномочий Республики Алтай в области законодательства об административных правонарушений</t>
  </si>
  <si>
    <t>Приложение № 5
к Решению «О бюджете муниципального образования "Элекмонарское сельское поселение" на 2023 год и плановый период 2024-2025годы»</t>
  </si>
  <si>
    <t>Объем поступлений доходов в бюджет муниципального образования "Элекмонарское сельское поселение" на 2024-2025 годы</t>
  </si>
  <si>
    <t>Приложение № 6
к Решению «О бюджете муниципального образования "Элекмонарское сельское поселение" на 2023 год и плановый период 2024-2025годы»</t>
  </si>
  <si>
    <t>Распределение бюджетных ассигнований местного бюджета на реализацию муниципальных программ муниципального образования "Элекмонарское сельское поселение" на 2023 год</t>
  </si>
  <si>
    <t>Приложение № 7
к Решению «О бюджете муниципального образования "Элекмонарское сельское поселение" на 2023 год и плановый период 2024-2025годы»</t>
  </si>
  <si>
    <t>Распределение бюджетных ассигнований местного бюджета на реализацию муниципальных программ муниципального образования "Элекмонарское сельское поселение" на 2024-2025 годы</t>
  </si>
  <si>
    <t>Приложение  № 8
к Решению «О бюджете 
муниципального образования "Элекмонарское сельское поселение" на 2023 год и плановый период 2024-2025годы»</t>
  </si>
  <si>
    <t>Распределение
бюджетных ассигнований по разделам, подразделам функциональной классификации расходов бюджета муниципального образования "Элекмонарское сельское поселение" на 2023 год</t>
  </si>
  <si>
    <t>0107</t>
  </si>
  <si>
    <t>Основное мероприятие "Обеспечение проведения выборов и референдумов"</t>
  </si>
  <si>
    <t>Приложение  № 9
к Решению «О бюджете 
муниципального образования "Элекмонарское сельское поселение" на 2023 год и плановый период 2024-2025годы»</t>
  </si>
  <si>
    <t>Распределение
бюджетных ассигнований по разделам, подразделам функциональной классификации расходов бюджета муниципального образования "Элекмонарское сельское поселение" на 2024-2025 годы</t>
  </si>
  <si>
    <t>Приложение № 10
к Решению «О бюджете муниципального образования "Элекмонарское сельское поселение" на 2023 год и плановый период 2024-2025годы»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</si>
  <si>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"Элекмонарское сельское поселение"  на 2023 год</t>
  </si>
  <si>
    <t>1.6</t>
  </si>
  <si>
    <t>Обеспечение проведения выборов и референдумов</t>
  </si>
  <si>
    <t>07</t>
  </si>
  <si>
    <t>Другие специальные общегосударственные вопросы</t>
  </si>
  <si>
    <t>-401,6</t>
  </si>
  <si>
    <t>-90,6</t>
  </si>
  <si>
    <t>Приложение № 12
к Решению «О бюджете муниципального образования "Элекмонарское сельское поселение" на 2023 год и плановый период 2024-2025годы»</t>
  </si>
  <si>
    <t>Ведомственная структура расходов бюджета муниципального образования "Элекмонарское сельское поселение " на 2023 год</t>
  </si>
  <si>
    <t>Приложение № 11
к Решению «О бюджете 
муниципального образования                                                                                                                    "Элекмонарское сельское поселение"
на 2023 год и плановый период 2024-2025годы»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</si>
  <si>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"Элекмонарское сельское поселение"  на 2024-2025 годы</t>
  </si>
  <si>
    <t>Приложение № 14
к Решению «О бюджете муниципального образования "Элекмонарское сельское поселение" на 2023 год и плановый период 2024-2025годы»</t>
  </si>
  <si>
    <t>Иные межбюджетные трансферты, выделяемые из бюджета муниципального образования "Элекмонарское сельское поселение" на финансирование расходов, связанных с передачей полномочий органам местного самоуправления муниципального образования "Чемальский район" на 2023 год</t>
  </si>
  <si>
    <t>Приложение № 15
к Решению «О бюджете муниципального образования "Элекмонарское сельское поселение" на 2023 год и плановый период 2024-2025годы»</t>
  </si>
  <si>
    <t>Иные межбюджетные трансферты, выделяемые из бюджета муниципального образования "Элекмонарское сельское поселение" на финансирование расходов, связанных с передачей полномочий органам местного самоуправления муниципального образования "Чемальский район" на 2024-2025 годы</t>
  </si>
  <si>
    <t>Сумма на 2025 г.</t>
  </si>
  <si>
    <t xml:space="preserve"> 011У145300 </t>
  </si>
  <si>
    <t>Сумма на 2023 год</t>
  </si>
  <si>
    <t>Приложение № 13
к Решению «О бюджете 
муниципального образования                                                                                                                    "Элекмонарское сельское поселение"
на 2023 год и плановый период 2024-2025годы»</t>
  </si>
  <si>
    <t>Ведомственная структура расходов бюджета муниципального образования "Элекмонарское сельское поселение " на 2024-2025 годы</t>
  </si>
  <si>
    <t>Межбюджетные трансферты из бюджета муниципального образования "Элекмонарское сельское поселение", бюджету муниципального образования "Чемальский район" на выполнение части полномочий по организации мероприятий в сфере благоустройства общественных территорий поселения</t>
  </si>
  <si>
    <t>Соглашение №б/н от 17 января 2022 года</t>
  </si>
  <si>
    <t>Соглашение б/н от 30 октября 2020 года; Доп.соглашение №б/н от 05.10.2021года; Доп.соглашение №б/н от 05.10.2021года</t>
  </si>
  <si>
    <t>2 02 16001 10 0000 150</t>
  </si>
  <si>
    <t>1786,9</t>
  </si>
  <si>
    <t>10072,8</t>
  </si>
  <si>
    <t>1080,7</t>
  </si>
  <si>
    <t>1048,7</t>
  </si>
  <si>
    <t>824,9</t>
  </si>
  <si>
    <t>916,4</t>
  </si>
  <si>
    <t>016Р402001</t>
  </si>
  <si>
    <t>011У102190</t>
  </si>
  <si>
    <t>1093,09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</si>
</sst>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#,##0.0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8"/>
      <name val="Arial Cyr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4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28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9" fillId="0" borderId="0"/>
    <xf numFmtId="0" fontId="31" fillId="0" borderId="14">
      <alignment horizontal="left" wrapText="1"/>
    </xf>
    <xf numFmtId="0" fontId="32" fillId="0" borderId="16">
      <alignment horizontal="left" wrapText="1"/>
    </xf>
  </cellStyleXfs>
  <cellXfs count="374">
    <xf numFmtId="0" fontId="0" fillId="0" borderId="0" xfId="0"/>
    <xf numFmtId="0" fontId="4" fillId="0" borderId="0" xfId="0" applyFont="1" applyFill="1"/>
    <xf numFmtId="165" fontId="4" fillId="0" borderId="0" xfId="8" applyFont="1" applyFill="1"/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165" fontId="4" fillId="0" borderId="0" xfId="8" applyFont="1" applyFill="1" applyAlignment="1">
      <alignment horizontal="right"/>
    </xf>
    <xf numFmtId="165" fontId="4" fillId="0" borderId="0" xfId="8" applyFont="1" applyFill="1" applyAlignment="1">
      <alignment horizontal="center"/>
    </xf>
    <xf numFmtId="0" fontId="7" fillId="0" borderId="0" xfId="0" applyFont="1" applyFill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/>
    <xf numFmtId="0" fontId="8" fillId="0" borderId="2" xfId="0" applyFont="1" applyBorder="1" applyAlignment="1">
      <alignment horizontal="center" vertical="top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5" fontId="8" fillId="0" borderId="2" xfId="8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165" fontId="7" fillId="0" borderId="0" xfId="8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165" fontId="23" fillId="0" borderId="0" xfId="8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8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8" applyFont="1" applyFill="1" applyBorder="1" applyAlignment="1">
      <alignment horizontal="center"/>
    </xf>
    <xf numFmtId="165" fontId="7" fillId="0" borderId="0" xfId="8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167" fontId="5" fillId="0" borderId="2" xfId="8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5" fillId="0" borderId="2" xfId="5" applyFont="1" applyFill="1" applyBorder="1" applyAlignment="1">
      <alignment horizontal="justify" vertical="top"/>
    </xf>
    <xf numFmtId="0" fontId="4" fillId="0" borderId="2" xfId="5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left" vertical="top" wrapText="1"/>
    </xf>
    <xf numFmtId="165" fontId="5" fillId="0" borderId="2" xfId="8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165" fontId="4" fillId="0" borderId="2" xfId="8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2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2" fontId="5" fillId="0" borderId="2" xfId="8" applyNumberFormat="1" applyFont="1" applyFill="1" applyBorder="1" applyAlignment="1">
      <alignment horizontal="center" vertical="top"/>
    </xf>
    <xf numFmtId="0" fontId="24" fillId="0" borderId="0" xfId="0" applyFont="1"/>
    <xf numFmtId="167" fontId="4" fillId="0" borderId="2" xfId="8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vertical="top" wrapText="1"/>
    </xf>
    <xf numFmtId="166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49" fontId="26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left" vertical="top" wrapText="1"/>
    </xf>
    <xf numFmtId="2" fontId="26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166" fontId="5" fillId="0" borderId="2" xfId="8" applyNumberFormat="1" applyFont="1" applyFill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0" fillId="0" borderId="0" xfId="0" applyFont="1" applyAlignment="1">
      <alignment horizontal="right" wrapText="1"/>
    </xf>
    <xf numFmtId="166" fontId="5" fillId="0" borderId="2" xfId="0" applyNumberFormat="1" applyFont="1" applyBorder="1" applyAlignment="1">
      <alignment horizontal="center" wrapText="1"/>
    </xf>
    <xf numFmtId="0" fontId="11" fillId="0" borderId="0" xfId="0" applyFont="1"/>
    <xf numFmtId="49" fontId="4" fillId="0" borderId="2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7" fillId="2" borderId="0" xfId="0" applyFont="1" applyFill="1"/>
    <xf numFmtId="0" fontId="4" fillId="0" borderId="2" xfId="0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4" fillId="0" borderId="2" xfId="1" applyFont="1" applyBorder="1" applyAlignment="1"/>
    <xf numFmtId="0" fontId="9" fillId="0" borderId="2" xfId="1" applyFont="1" applyBorder="1" applyAlignment="1">
      <alignment wrapText="1"/>
    </xf>
    <xf numFmtId="0" fontId="4" fillId="0" borderId="0" xfId="1" applyFont="1" applyAlignment="1">
      <alignment horizontal="right" wrapText="1"/>
    </xf>
    <xf numFmtId="0" fontId="27" fillId="0" borderId="0" xfId="1" applyFont="1" applyAlignment="1"/>
    <xf numFmtId="0" fontId="9" fillId="0" borderId="0" xfId="1" applyFont="1" applyAlignment="1">
      <alignment horizontal="left"/>
    </xf>
    <xf numFmtId="4" fontId="4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166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22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65" fontId="8" fillId="0" borderId="2" xfId="8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/>
    <xf numFmtId="166" fontId="4" fillId="0" borderId="2" xfId="0" applyNumberFormat="1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wrapText="1"/>
    </xf>
    <xf numFmtId="166" fontId="7" fillId="0" borderId="12" xfId="0" applyNumberFormat="1" applyFont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22" fillId="0" borderId="0" xfId="0" applyFont="1" applyAlignment="1"/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166" fontId="5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22" fillId="0" borderId="0" xfId="0" applyFont="1" applyAlignment="1"/>
    <xf numFmtId="168" fontId="5" fillId="0" borderId="2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 wrapText="1"/>
    </xf>
    <xf numFmtId="166" fontId="26" fillId="0" borderId="2" xfId="0" applyNumberFormat="1" applyFont="1" applyFill="1" applyBorder="1" applyAlignment="1">
      <alignment horizont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0" fontId="5" fillId="0" borderId="2" xfId="12" applyNumberFormat="1" applyFont="1" applyFill="1" applyBorder="1" applyProtection="1">
      <alignment horizontal="left" wrapText="1"/>
    </xf>
    <xf numFmtId="0" fontId="0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2" xfId="12" applyNumberFormat="1" applyFont="1" applyFill="1" applyBorder="1" applyAlignment="1" applyProtection="1">
      <alignment horizontal="center" wrapText="1"/>
    </xf>
    <xf numFmtId="0" fontId="5" fillId="0" borderId="0" xfId="11" applyFont="1" applyAlignment="1">
      <alignment wrapText="1"/>
    </xf>
    <xf numFmtId="49" fontId="5" fillId="3" borderId="15" xfId="11" applyNumberFormat="1" applyFont="1" applyFill="1" applyBorder="1" applyAlignment="1">
      <alignment horizontal="center" vertical="top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4" fillId="3" borderId="15" xfId="11" applyNumberFormat="1" applyFont="1" applyFill="1" applyBorder="1" applyAlignment="1">
      <alignment horizontal="center" vertical="top" wrapText="1"/>
    </xf>
    <xf numFmtId="0" fontId="6" fillId="0" borderId="15" xfId="11" applyFont="1" applyFill="1" applyBorder="1" applyAlignment="1">
      <alignment horizontal="left" vertical="top" wrapText="1"/>
    </xf>
    <xf numFmtId="49" fontId="30" fillId="3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8" fontId="4" fillId="0" borderId="2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/>
    <xf numFmtId="168" fontId="6" fillId="0" borderId="2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16" fontId="4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 vertical="top" wrapText="1"/>
    </xf>
    <xf numFmtId="168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/>
    <xf numFmtId="0" fontId="8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left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68" fontId="26" fillId="0" borderId="2" xfId="0" applyNumberFormat="1" applyFont="1" applyBorder="1" applyAlignment="1">
      <alignment horizontal="center" vertical="top" wrapText="1"/>
    </xf>
    <xf numFmtId="0" fontId="33" fillId="0" borderId="16" xfId="13" applyNumberFormat="1" applyFont="1" applyProtection="1">
      <alignment horizontal="left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22" fillId="0" borderId="0" xfId="0" applyFont="1" applyAlignment="1"/>
    <xf numFmtId="0" fontId="4" fillId="0" borderId="0" xfId="0" applyFont="1" applyAlignment="1">
      <alignment horizontal="left" wrapText="1"/>
    </xf>
    <xf numFmtId="0" fontId="2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2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8" fillId="0" borderId="0" xfId="1" applyFont="1" applyAlignment="1">
      <alignment horizontal="center" wrapText="1"/>
    </xf>
    <xf numFmtId="0" fontId="9" fillId="0" borderId="1" xfId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4" fontId="4" fillId="0" borderId="4" xfId="1" applyNumberFormat="1" applyFont="1" applyFill="1" applyBorder="1" applyAlignment="1">
      <alignment horizontal="center" wrapText="1"/>
    </xf>
    <xf numFmtId="4" fontId="4" fillId="0" borderId="6" xfId="1" applyNumberFormat="1" applyFont="1" applyFill="1" applyBorder="1" applyAlignment="1">
      <alignment horizontal="center" wrapText="1"/>
    </xf>
    <xf numFmtId="4" fontId="4" fillId="0" borderId="5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4">
    <cellStyle name="Excel Built-in Normal" xfId="11"/>
    <cellStyle name="xl70" xfId="13"/>
    <cellStyle name="xl73" xfId="12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источники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50"/>
    <pageSetUpPr fitToPage="1"/>
  </sheetPr>
  <dimension ref="A1:C159"/>
  <sheetViews>
    <sheetView view="pageBreakPreview" zoomScale="80" zoomScaleNormal="75" zoomScaleSheetLayoutView="80" workbookViewId="0">
      <selection activeCell="C10" sqref="C10"/>
    </sheetView>
  </sheetViews>
  <sheetFormatPr defaultRowHeight="15.75"/>
  <cols>
    <col min="1" max="1" width="69.5703125" style="1" customWidth="1"/>
    <col min="2" max="2" width="29.5703125" style="1" customWidth="1"/>
    <col min="3" max="3" width="30" style="2" customWidth="1"/>
    <col min="4" max="16384" width="9.140625" style="1"/>
  </cols>
  <sheetData>
    <row r="1" spans="1:3" ht="141" customHeight="1">
      <c r="B1" s="138"/>
      <c r="C1" s="286" t="s">
        <v>424</v>
      </c>
    </row>
    <row r="2" spans="1:3" ht="19.5" customHeight="1">
      <c r="B2" s="138"/>
      <c r="C2" s="87"/>
    </row>
    <row r="3" spans="1:3" ht="46.5" customHeight="1">
      <c r="A3" s="323" t="s">
        <v>425</v>
      </c>
      <c r="B3" s="323"/>
      <c r="C3" s="323"/>
    </row>
    <row r="4" spans="1:3" ht="19.5" customHeight="1">
      <c r="A4" s="146"/>
      <c r="B4" s="146"/>
      <c r="C4" s="146"/>
    </row>
    <row r="5" spans="1:3" ht="19.149999999999999" customHeight="1">
      <c r="B5" s="5"/>
      <c r="C5" s="6" t="s">
        <v>61</v>
      </c>
    </row>
    <row r="6" spans="1:3" s="8" customFormat="1" ht="37.5">
      <c r="A6" s="40"/>
      <c r="B6" s="41" t="s">
        <v>11</v>
      </c>
      <c r="C6" s="42" t="s">
        <v>426</v>
      </c>
    </row>
    <row r="7" spans="1:3" s="8" customFormat="1" ht="18.75">
      <c r="A7" s="75" t="s">
        <v>0</v>
      </c>
      <c r="B7" s="89"/>
      <c r="C7" s="97">
        <v>0</v>
      </c>
    </row>
    <row r="8" spans="1:3" s="8" customFormat="1" ht="18.75">
      <c r="A8" s="77" t="s">
        <v>1</v>
      </c>
      <c r="B8" s="90" t="s">
        <v>69</v>
      </c>
      <c r="C8" s="140"/>
    </row>
    <row r="9" spans="1:3" s="8" customFormat="1" ht="18.75">
      <c r="A9" s="78" t="s">
        <v>2</v>
      </c>
      <c r="B9" s="89"/>
      <c r="C9" s="76"/>
    </row>
    <row r="10" spans="1:3" s="8" customFormat="1" ht="31.5" customHeight="1">
      <c r="A10" s="79" t="s">
        <v>376</v>
      </c>
      <c r="B10" s="91" t="s">
        <v>70</v>
      </c>
      <c r="C10" s="140">
        <v>0</v>
      </c>
    </row>
    <row r="11" spans="1:3" s="43" customFormat="1" ht="19.5" customHeight="1">
      <c r="A11" s="77" t="s">
        <v>3</v>
      </c>
      <c r="B11" s="90" t="s">
        <v>71</v>
      </c>
      <c r="C11" s="76"/>
    </row>
    <row r="12" spans="1:3" s="8" customFormat="1" ht="31.5">
      <c r="A12" s="80" t="s">
        <v>4</v>
      </c>
      <c r="B12" s="91" t="s">
        <v>79</v>
      </c>
      <c r="C12" s="76"/>
    </row>
    <row r="13" spans="1:3" s="8" customFormat="1" ht="35.25" customHeight="1">
      <c r="A13" s="78" t="s">
        <v>78</v>
      </c>
      <c r="B13" s="91" t="s">
        <v>92</v>
      </c>
      <c r="C13" s="76"/>
    </row>
    <row r="14" spans="1:3" s="8" customFormat="1" ht="31.5">
      <c r="A14" s="78" t="s">
        <v>5</v>
      </c>
      <c r="B14" s="91" t="s">
        <v>80</v>
      </c>
      <c r="C14" s="76"/>
    </row>
    <row r="15" spans="1:3" s="8" customFormat="1" ht="31.5">
      <c r="A15" s="78" t="s">
        <v>12</v>
      </c>
      <c r="B15" s="91" t="s">
        <v>93</v>
      </c>
      <c r="C15" s="76"/>
    </row>
    <row r="16" spans="1:3" s="43" customFormat="1" ht="31.5">
      <c r="A16" s="77" t="s">
        <v>6</v>
      </c>
      <c r="B16" s="90" t="s">
        <v>72</v>
      </c>
      <c r="C16" s="76"/>
    </row>
    <row r="17" spans="1:3" s="8" customFormat="1" ht="31.5">
      <c r="A17" s="78" t="s">
        <v>81</v>
      </c>
      <c r="B17" s="91" t="s">
        <v>94</v>
      </c>
      <c r="C17" s="76"/>
    </row>
    <row r="18" spans="1:3" s="8" customFormat="1" ht="47.25">
      <c r="A18" s="78" t="s">
        <v>82</v>
      </c>
      <c r="B18" s="91" t="s">
        <v>95</v>
      </c>
      <c r="C18" s="76"/>
    </row>
    <row r="19" spans="1:3" s="8" customFormat="1" ht="47.25">
      <c r="A19" s="78" t="s">
        <v>7</v>
      </c>
      <c r="B19" s="91" t="s">
        <v>96</v>
      </c>
      <c r="C19" s="76"/>
    </row>
    <row r="20" spans="1:3" s="8" customFormat="1" ht="47.25">
      <c r="A20" s="78" t="s">
        <v>13</v>
      </c>
      <c r="B20" s="91" t="s">
        <v>97</v>
      </c>
      <c r="C20" s="76"/>
    </row>
    <row r="21" spans="1:3" s="43" customFormat="1" ht="31.5">
      <c r="A21" s="77" t="s">
        <v>10</v>
      </c>
      <c r="B21" s="92" t="s">
        <v>73</v>
      </c>
      <c r="C21" s="76"/>
    </row>
    <row r="22" spans="1:3" s="43" customFormat="1" ht="31.5">
      <c r="A22" s="77" t="s">
        <v>98</v>
      </c>
      <c r="B22" s="92" t="s">
        <v>99</v>
      </c>
      <c r="C22" s="76"/>
    </row>
    <row r="23" spans="1:3" s="8" customFormat="1" ht="31.5">
      <c r="A23" s="78" t="s">
        <v>100</v>
      </c>
      <c r="B23" s="91" t="s">
        <v>101</v>
      </c>
      <c r="C23" s="99"/>
    </row>
    <row r="24" spans="1:3" s="8" customFormat="1" ht="31.5">
      <c r="A24" s="78" t="s">
        <v>102</v>
      </c>
      <c r="B24" s="91" t="s">
        <v>101</v>
      </c>
      <c r="C24" s="99"/>
    </row>
    <row r="25" spans="1:3" s="8" customFormat="1" ht="31.5">
      <c r="A25" s="81" t="s">
        <v>8</v>
      </c>
      <c r="B25" s="93" t="s">
        <v>74</v>
      </c>
      <c r="C25" s="76"/>
    </row>
    <row r="26" spans="1:3" s="8" customFormat="1" ht="31.5">
      <c r="A26" s="82" t="s">
        <v>9</v>
      </c>
      <c r="B26" s="94" t="s">
        <v>103</v>
      </c>
      <c r="C26" s="76"/>
    </row>
    <row r="27" spans="1:3" s="8" customFormat="1" ht="31.5">
      <c r="A27" s="78" t="s">
        <v>14</v>
      </c>
      <c r="B27" s="91" t="s">
        <v>104</v>
      </c>
      <c r="C27" s="76"/>
    </row>
    <row r="28" spans="1:3" s="8" customFormat="1" ht="47.25">
      <c r="A28" s="78" t="s">
        <v>87</v>
      </c>
      <c r="B28" s="91" t="s">
        <v>105</v>
      </c>
      <c r="C28" s="76"/>
    </row>
    <row r="29" spans="1:3" s="8" customFormat="1" ht="31.5">
      <c r="A29" s="83" t="s">
        <v>83</v>
      </c>
      <c r="B29" s="95" t="s">
        <v>84</v>
      </c>
      <c r="C29" s="84"/>
    </row>
    <row r="30" spans="1:3" s="8" customFormat="1" ht="31.5">
      <c r="A30" s="85" t="s">
        <v>85</v>
      </c>
      <c r="B30" s="96" t="s">
        <v>106</v>
      </c>
      <c r="C30" s="86"/>
    </row>
    <row r="31" spans="1:3" s="8" customFormat="1" ht="47.25">
      <c r="A31" s="85" t="s">
        <v>86</v>
      </c>
      <c r="B31" s="96" t="s">
        <v>107</v>
      </c>
      <c r="C31" s="86"/>
    </row>
    <row r="32" spans="1:3" s="8" customFormat="1" ht="18.75">
      <c r="B32" s="44"/>
      <c r="C32" s="45"/>
    </row>
    <row r="33" spans="2:3" s="8" customFormat="1" ht="18.75">
      <c r="B33" s="44"/>
      <c r="C33" s="45"/>
    </row>
    <row r="34" spans="2:3" s="8" customFormat="1" ht="18.75">
      <c r="B34" s="44"/>
      <c r="C34" s="45"/>
    </row>
    <row r="35" spans="2:3" s="8" customFormat="1" ht="18.75">
      <c r="B35" s="44"/>
      <c r="C35" s="45"/>
    </row>
    <row r="36" spans="2:3" s="8" customFormat="1" ht="18.75">
      <c r="B36" s="46"/>
      <c r="C36" s="47"/>
    </row>
    <row r="37" spans="2:3" s="8" customFormat="1" ht="18.75">
      <c r="B37" s="44"/>
      <c r="C37" s="45"/>
    </row>
    <row r="38" spans="2:3" s="8" customFormat="1" ht="18.75">
      <c r="B38" s="44"/>
      <c r="C38" s="45"/>
    </row>
    <row r="39" spans="2:3" s="8" customFormat="1" ht="18.75">
      <c r="B39" s="48"/>
      <c r="C39" s="49"/>
    </row>
    <row r="40" spans="2:3" s="8" customFormat="1" ht="18.75">
      <c r="B40" s="44"/>
      <c r="C40" s="45"/>
    </row>
    <row r="41" spans="2:3" s="8" customFormat="1" ht="18.75">
      <c r="B41" s="44"/>
      <c r="C41" s="45"/>
    </row>
    <row r="42" spans="2:3" s="8" customFormat="1" ht="18.75">
      <c r="B42" s="48"/>
      <c r="C42" s="49"/>
    </row>
    <row r="43" spans="2:3" s="8" customFormat="1" ht="18.75">
      <c r="B43" s="44"/>
      <c r="C43" s="45"/>
    </row>
    <row r="44" spans="2:3" s="8" customFormat="1" ht="18.75">
      <c r="B44" s="44"/>
      <c r="C44" s="45"/>
    </row>
    <row r="45" spans="2:3" s="8" customFormat="1" ht="18.75">
      <c r="B45" s="44"/>
      <c r="C45" s="45"/>
    </row>
    <row r="46" spans="2:3" s="8" customFormat="1" ht="18.75">
      <c r="B46" s="44"/>
      <c r="C46" s="45"/>
    </row>
    <row r="47" spans="2:3" s="8" customFormat="1" ht="18.75">
      <c r="B47" s="50"/>
      <c r="C47" s="51"/>
    </row>
    <row r="48" spans="2:3" s="8" customFormat="1" ht="18.75">
      <c r="B48" s="50"/>
      <c r="C48" s="51"/>
    </row>
    <row r="49" spans="2:3" s="8" customFormat="1" ht="18.75">
      <c r="B49" s="50"/>
      <c r="C49" s="51"/>
    </row>
    <row r="50" spans="2:3" s="8" customFormat="1" ht="18.75">
      <c r="C50" s="52"/>
    </row>
    <row r="51" spans="2:3" s="8" customFormat="1" ht="18.75">
      <c r="C51" s="52"/>
    </row>
    <row r="52" spans="2:3" s="8" customFormat="1" ht="18.75">
      <c r="C52" s="52"/>
    </row>
    <row r="53" spans="2:3" s="8" customFormat="1" ht="18.75">
      <c r="C53" s="52"/>
    </row>
    <row r="54" spans="2:3" s="8" customFormat="1" ht="18.75">
      <c r="C54" s="52"/>
    </row>
    <row r="55" spans="2:3" s="8" customFormat="1" ht="18.75">
      <c r="C55" s="52"/>
    </row>
    <row r="56" spans="2:3" s="8" customFormat="1" ht="18.75">
      <c r="C56" s="52"/>
    </row>
    <row r="57" spans="2:3" s="8" customFormat="1" ht="18.75">
      <c r="C57" s="52"/>
    </row>
    <row r="58" spans="2:3" s="8" customFormat="1" ht="18.75">
      <c r="C58" s="52"/>
    </row>
    <row r="59" spans="2:3" s="8" customFormat="1" ht="18.75">
      <c r="C59" s="52"/>
    </row>
    <row r="60" spans="2:3" s="8" customFormat="1" ht="18.75">
      <c r="C60" s="52"/>
    </row>
    <row r="61" spans="2:3" s="8" customFormat="1" ht="18.75">
      <c r="C61" s="52"/>
    </row>
    <row r="62" spans="2:3" s="8" customFormat="1" ht="18.75">
      <c r="C62" s="52"/>
    </row>
    <row r="63" spans="2:3" s="8" customFormat="1" ht="18.75">
      <c r="C63" s="52"/>
    </row>
    <row r="64" spans="2:3" s="8" customFormat="1" ht="18.75">
      <c r="C64" s="52"/>
    </row>
    <row r="65" spans="3:3" s="8" customFormat="1" ht="18.75">
      <c r="C65" s="52"/>
    </row>
    <row r="66" spans="3:3" s="8" customFormat="1" ht="18.75">
      <c r="C66" s="52"/>
    </row>
    <row r="67" spans="3:3" s="8" customFormat="1" ht="18.75">
      <c r="C67" s="52"/>
    </row>
    <row r="68" spans="3:3" s="8" customFormat="1" ht="18.75">
      <c r="C68" s="52"/>
    </row>
    <row r="69" spans="3:3" s="8" customFormat="1" ht="18.75">
      <c r="C69" s="52"/>
    </row>
    <row r="70" spans="3:3" s="8" customFormat="1" ht="18.75">
      <c r="C70" s="52"/>
    </row>
    <row r="71" spans="3:3" s="8" customFormat="1" ht="18.75">
      <c r="C71" s="52"/>
    </row>
    <row r="72" spans="3:3" s="8" customFormat="1" ht="18.75">
      <c r="C72" s="52"/>
    </row>
    <row r="73" spans="3:3" s="8" customFormat="1" ht="18.75">
      <c r="C73" s="52"/>
    </row>
    <row r="74" spans="3:3" s="8" customFormat="1" ht="18.75">
      <c r="C74" s="52"/>
    </row>
    <row r="75" spans="3:3" s="8" customFormat="1" ht="18.75">
      <c r="C75" s="52"/>
    </row>
    <row r="76" spans="3:3" s="8" customFormat="1" ht="18.75">
      <c r="C76" s="52"/>
    </row>
    <row r="77" spans="3:3" s="8" customFormat="1" ht="18.75">
      <c r="C77" s="52"/>
    </row>
    <row r="78" spans="3:3" s="8" customFormat="1" ht="18.75">
      <c r="C78" s="52"/>
    </row>
    <row r="79" spans="3:3" s="8" customFormat="1" ht="18.75">
      <c r="C79" s="52"/>
    </row>
    <row r="80" spans="3:3" s="8" customFormat="1" ht="18.75">
      <c r="C80" s="52"/>
    </row>
    <row r="81" spans="3:3" s="8" customFormat="1" ht="18.75">
      <c r="C81" s="52"/>
    </row>
    <row r="82" spans="3:3" s="8" customFormat="1" ht="18.75">
      <c r="C82" s="52"/>
    </row>
    <row r="83" spans="3:3" s="8" customFormat="1" ht="18.75">
      <c r="C83" s="52"/>
    </row>
    <row r="84" spans="3:3" s="8" customFormat="1" ht="18.75">
      <c r="C84" s="52"/>
    </row>
    <row r="85" spans="3:3" s="8" customFormat="1" ht="18.75">
      <c r="C85" s="52"/>
    </row>
    <row r="86" spans="3:3" s="8" customFormat="1" ht="18.75">
      <c r="C86" s="52"/>
    </row>
    <row r="87" spans="3:3" s="8" customFormat="1" ht="18.75">
      <c r="C87" s="52"/>
    </row>
    <row r="88" spans="3:3" s="8" customFormat="1" ht="18.75">
      <c r="C88" s="52"/>
    </row>
    <row r="89" spans="3:3" s="8" customFormat="1" ht="18.75">
      <c r="C89" s="52"/>
    </row>
    <row r="90" spans="3:3" s="8" customFormat="1" ht="18.75">
      <c r="C90" s="52"/>
    </row>
    <row r="91" spans="3:3" s="8" customFormat="1" ht="18.75">
      <c r="C91" s="52"/>
    </row>
    <row r="92" spans="3:3" s="8" customFormat="1" ht="18.75">
      <c r="C92" s="52"/>
    </row>
    <row r="93" spans="3:3" s="8" customFormat="1" ht="18.75">
      <c r="C93" s="52"/>
    </row>
    <row r="94" spans="3:3" s="8" customFormat="1" ht="18.75">
      <c r="C94" s="52"/>
    </row>
    <row r="95" spans="3:3" s="8" customFormat="1" ht="18.75">
      <c r="C95" s="52"/>
    </row>
    <row r="96" spans="3:3" s="8" customFormat="1" ht="18.75">
      <c r="C96" s="52"/>
    </row>
    <row r="97" spans="3:3" s="8" customFormat="1" ht="18.75">
      <c r="C97" s="52"/>
    </row>
    <row r="98" spans="3:3" s="8" customFormat="1" ht="18.75">
      <c r="C98" s="52"/>
    </row>
    <row r="99" spans="3:3" s="8" customFormat="1" ht="18.75">
      <c r="C99" s="52"/>
    </row>
    <row r="100" spans="3:3" s="8" customFormat="1" ht="18.75">
      <c r="C100" s="52"/>
    </row>
    <row r="101" spans="3:3" s="8" customFormat="1" ht="18.75">
      <c r="C101" s="52"/>
    </row>
    <row r="102" spans="3:3" s="8" customFormat="1" ht="18.75">
      <c r="C102" s="52"/>
    </row>
    <row r="103" spans="3:3" s="8" customFormat="1" ht="18.75">
      <c r="C103" s="52"/>
    </row>
    <row r="104" spans="3:3" s="8" customFormat="1" ht="18.75">
      <c r="C104" s="52"/>
    </row>
    <row r="105" spans="3:3" s="8" customFormat="1" ht="18.75">
      <c r="C105" s="52"/>
    </row>
    <row r="106" spans="3:3" s="8" customFormat="1" ht="18.75">
      <c r="C106" s="52"/>
    </row>
    <row r="107" spans="3:3" s="8" customFormat="1" ht="18.75">
      <c r="C107" s="52"/>
    </row>
    <row r="108" spans="3:3" s="8" customFormat="1" ht="18.75">
      <c r="C108" s="52"/>
    </row>
    <row r="109" spans="3:3" s="8" customFormat="1" ht="18.75">
      <c r="C109" s="52"/>
    </row>
    <row r="110" spans="3:3" s="8" customFormat="1" ht="18.75">
      <c r="C110" s="52"/>
    </row>
    <row r="111" spans="3:3" s="8" customFormat="1" ht="18.75">
      <c r="C111" s="52"/>
    </row>
    <row r="112" spans="3:3" s="8" customFormat="1" ht="18.75">
      <c r="C112" s="52"/>
    </row>
    <row r="113" spans="3:3" s="8" customFormat="1" ht="18.75">
      <c r="C113" s="52"/>
    </row>
    <row r="114" spans="3:3" s="8" customFormat="1" ht="18.75">
      <c r="C114" s="52"/>
    </row>
    <row r="115" spans="3:3" s="8" customFormat="1" ht="18.75">
      <c r="C115" s="52"/>
    </row>
    <row r="116" spans="3:3" s="8" customFormat="1" ht="18.75">
      <c r="C116" s="52"/>
    </row>
    <row r="117" spans="3:3" s="8" customFormat="1" ht="18.75">
      <c r="C117" s="52"/>
    </row>
    <row r="118" spans="3:3" s="8" customFormat="1" ht="18.75">
      <c r="C118" s="52"/>
    </row>
    <row r="119" spans="3:3" s="8" customFormat="1" ht="18.75">
      <c r="C119" s="52"/>
    </row>
    <row r="120" spans="3:3" s="8" customFormat="1" ht="18.75">
      <c r="C120" s="52"/>
    </row>
    <row r="121" spans="3:3" s="8" customFormat="1" ht="18.75">
      <c r="C121" s="52"/>
    </row>
    <row r="122" spans="3:3" s="8" customFormat="1" ht="18.75">
      <c r="C122" s="52"/>
    </row>
    <row r="123" spans="3:3" s="8" customFormat="1" ht="18.75">
      <c r="C123" s="52"/>
    </row>
    <row r="124" spans="3:3" s="8" customFormat="1" ht="18.75">
      <c r="C124" s="52"/>
    </row>
    <row r="125" spans="3:3" s="8" customFormat="1" ht="18.75">
      <c r="C125" s="52"/>
    </row>
    <row r="126" spans="3:3" s="8" customFormat="1" ht="18.75">
      <c r="C126" s="52"/>
    </row>
    <row r="127" spans="3:3" s="8" customFormat="1" ht="18.75">
      <c r="C127" s="52"/>
    </row>
    <row r="128" spans="3:3" s="8" customFormat="1" ht="18.75">
      <c r="C128" s="52"/>
    </row>
    <row r="129" spans="3:3" s="8" customFormat="1" ht="18.75">
      <c r="C129" s="52"/>
    </row>
    <row r="130" spans="3:3" s="8" customFormat="1" ht="18.75">
      <c r="C130" s="52"/>
    </row>
    <row r="131" spans="3:3" s="8" customFormat="1" ht="18.75">
      <c r="C131" s="52"/>
    </row>
    <row r="132" spans="3:3" s="8" customFormat="1" ht="18.75">
      <c r="C132" s="52"/>
    </row>
    <row r="133" spans="3:3" s="8" customFormat="1" ht="18.75">
      <c r="C133" s="52"/>
    </row>
    <row r="134" spans="3:3" s="8" customFormat="1" ht="18.75">
      <c r="C134" s="52"/>
    </row>
    <row r="135" spans="3:3" s="8" customFormat="1" ht="18.75">
      <c r="C135" s="52"/>
    </row>
    <row r="136" spans="3:3" s="8" customFormat="1" ht="18.75">
      <c r="C136" s="52"/>
    </row>
    <row r="137" spans="3:3" s="8" customFormat="1" ht="18.75">
      <c r="C137" s="52"/>
    </row>
    <row r="138" spans="3:3" s="8" customFormat="1" ht="18.75">
      <c r="C138" s="52"/>
    </row>
    <row r="139" spans="3:3" s="8" customFormat="1" ht="18.75">
      <c r="C139" s="52"/>
    </row>
    <row r="140" spans="3:3" s="8" customFormat="1" ht="18.75">
      <c r="C140" s="52"/>
    </row>
    <row r="141" spans="3:3" s="8" customFormat="1" ht="18.75">
      <c r="C141" s="52"/>
    </row>
    <row r="142" spans="3:3" s="8" customFormat="1" ht="18.75">
      <c r="C142" s="52"/>
    </row>
    <row r="143" spans="3:3" s="8" customFormat="1" ht="18.75">
      <c r="C143" s="52"/>
    </row>
    <row r="144" spans="3:3" s="8" customFormat="1" ht="18.75">
      <c r="C144" s="52"/>
    </row>
    <row r="145" spans="3:3" s="8" customFormat="1" ht="18.75">
      <c r="C145" s="52"/>
    </row>
    <row r="146" spans="3:3" s="8" customFormat="1" ht="18.75">
      <c r="C146" s="52"/>
    </row>
    <row r="147" spans="3:3" s="8" customFormat="1" ht="18.75">
      <c r="C147" s="52"/>
    </row>
    <row r="148" spans="3:3" s="8" customFormat="1" ht="18.75">
      <c r="C148" s="52"/>
    </row>
    <row r="149" spans="3:3" s="8" customFormat="1" ht="18.75">
      <c r="C149" s="52"/>
    </row>
    <row r="150" spans="3:3" s="8" customFormat="1" ht="18.75">
      <c r="C150" s="52"/>
    </row>
    <row r="151" spans="3:3" s="8" customFormat="1" ht="18.75">
      <c r="C151" s="52"/>
    </row>
    <row r="152" spans="3:3" s="8" customFormat="1" ht="18.75">
      <c r="C152" s="52"/>
    </row>
    <row r="153" spans="3:3" s="8" customFormat="1" ht="18.75">
      <c r="C153" s="52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</sheetData>
  <mergeCells count="1">
    <mergeCell ref="A3:C3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166"/>
  <sheetViews>
    <sheetView view="pageBreakPreview" topLeftCell="A141" zoomScale="75" zoomScaleNormal="75" workbookViewId="0">
      <selection activeCell="J114" sqref="J114"/>
    </sheetView>
  </sheetViews>
  <sheetFormatPr defaultColWidth="3.5703125" defaultRowHeight="12.75"/>
  <cols>
    <col min="1" max="1" width="6.28515625" style="27" customWidth="1"/>
    <col min="2" max="2" width="74.42578125" style="28" customWidth="1"/>
    <col min="3" max="3" width="8.5703125" style="29" customWidth="1"/>
    <col min="4" max="4" width="8.42578125" style="29" customWidth="1"/>
    <col min="5" max="5" width="14.7109375" style="29" customWidth="1"/>
    <col min="6" max="6" width="12.42578125" style="29" customWidth="1"/>
    <col min="7" max="7" width="12.42578125" style="160" hidden="1" customWidth="1"/>
    <col min="8" max="8" width="14.7109375" style="29" customWidth="1"/>
    <col min="9" max="9" width="13.85546875" style="29" hidden="1" customWidth="1"/>
    <col min="10" max="10" width="14.7109375" style="303" customWidth="1"/>
    <col min="11" max="11" width="19.28515625" style="30" customWidth="1"/>
    <col min="12" max="13" width="9.140625" style="30" customWidth="1"/>
    <col min="14" max="14" width="23.85546875" style="30" customWidth="1"/>
    <col min="15" max="18" width="9.140625" style="30" customWidth="1"/>
    <col min="19" max="19" width="4" style="30" customWidth="1"/>
    <col min="20" max="253" width="9.140625" style="30" customWidth="1"/>
    <col min="254" max="16384" width="3.5703125" style="30"/>
  </cols>
  <sheetData>
    <row r="1" spans="1:10" ht="100.5" customHeight="1">
      <c r="E1" s="353" t="s">
        <v>447</v>
      </c>
      <c r="F1" s="354"/>
      <c r="G1" s="354"/>
      <c r="H1" s="354"/>
      <c r="I1" s="280"/>
      <c r="J1" s="302"/>
    </row>
    <row r="2" spans="1:10" ht="15.75" customHeight="1">
      <c r="F2" s="31"/>
      <c r="G2" s="153"/>
      <c r="I2" s="31"/>
    </row>
    <row r="3" spans="1:10" s="56" customFormat="1" ht="75" customHeight="1">
      <c r="A3" s="350" t="s">
        <v>448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0" s="56" customFormat="1" ht="21" customHeight="1">
      <c r="A4" s="279"/>
      <c r="B4" s="279"/>
      <c r="C4" s="279"/>
      <c r="D4" s="279"/>
      <c r="E4" s="279"/>
      <c r="F4" s="279"/>
      <c r="G4" s="182"/>
      <c r="H4" s="279"/>
      <c r="I4" s="279"/>
      <c r="J4" s="300"/>
    </row>
    <row r="5" spans="1:10" s="34" customFormat="1" ht="15.75" customHeight="1">
      <c r="A5" s="32"/>
      <c r="B5" s="32"/>
      <c r="C5" s="32"/>
      <c r="D5" s="32"/>
      <c r="E5" s="33"/>
      <c r="F5" s="282" t="s">
        <v>61</v>
      </c>
      <c r="G5" s="282"/>
      <c r="H5" s="282"/>
      <c r="I5" s="282"/>
      <c r="J5" s="304"/>
    </row>
    <row r="6" spans="1:10" s="64" customFormat="1" ht="80.25" customHeight="1">
      <c r="A6" s="41" t="s">
        <v>46</v>
      </c>
      <c r="B6" s="41" t="s">
        <v>47</v>
      </c>
      <c r="C6" s="210" t="s">
        <v>65</v>
      </c>
      <c r="D6" s="210" t="s">
        <v>66</v>
      </c>
      <c r="E6" s="211" t="s">
        <v>67</v>
      </c>
      <c r="F6" s="211" t="s">
        <v>68</v>
      </c>
      <c r="G6" s="211" t="s">
        <v>277</v>
      </c>
      <c r="H6" s="37" t="s">
        <v>277</v>
      </c>
      <c r="I6" s="41"/>
      <c r="J6" s="37" t="s">
        <v>330</v>
      </c>
    </row>
    <row r="7" spans="1:10" s="73" customFormat="1" ht="18.75">
      <c r="A7" s="124">
        <v>1</v>
      </c>
      <c r="B7" s="124">
        <v>2</v>
      </c>
      <c r="C7" s="125" t="s">
        <v>48</v>
      </c>
      <c r="D7" s="125" t="s">
        <v>49</v>
      </c>
      <c r="E7" s="125" t="s">
        <v>50</v>
      </c>
      <c r="F7" s="125" t="s">
        <v>51</v>
      </c>
      <c r="G7" s="125"/>
      <c r="H7" s="220" t="s">
        <v>379</v>
      </c>
      <c r="I7" s="124"/>
      <c r="J7" s="220" t="s">
        <v>379</v>
      </c>
    </row>
    <row r="8" spans="1:10" s="65" customFormat="1" ht="18">
      <c r="A8" s="110" t="s">
        <v>142</v>
      </c>
      <c r="B8" s="126" t="s">
        <v>122</v>
      </c>
      <c r="C8" s="110" t="s">
        <v>128</v>
      </c>
      <c r="D8" s="110"/>
      <c r="E8" s="110"/>
      <c r="F8" s="107"/>
      <c r="G8" s="114">
        <v>151.4</v>
      </c>
      <c r="H8" s="114">
        <f>SUM(H9+H14+H35+H53+H56+H50)</f>
        <v>906.1</v>
      </c>
      <c r="I8" s="114">
        <f>SUM(I9+I14+I35+I53+I56)</f>
        <v>0</v>
      </c>
      <c r="J8" s="114">
        <f>SUM(J9+J14+J35+J53+J56)</f>
        <v>3598.83</v>
      </c>
    </row>
    <row r="9" spans="1:10" s="65" customFormat="1" ht="31.5">
      <c r="A9" s="110" t="s">
        <v>62</v>
      </c>
      <c r="B9" s="126" t="s">
        <v>123</v>
      </c>
      <c r="C9" s="107" t="s">
        <v>128</v>
      </c>
      <c r="D9" s="107" t="s">
        <v>129</v>
      </c>
      <c r="E9" s="107"/>
      <c r="F9" s="107"/>
      <c r="G9" s="114">
        <v>48.7</v>
      </c>
      <c r="H9" s="114">
        <f>SUM(H10)</f>
        <v>21.6</v>
      </c>
      <c r="I9" s="114"/>
      <c r="J9" s="114">
        <f>SUM(J10)</f>
        <v>789.8</v>
      </c>
    </row>
    <row r="10" spans="1:10" s="65" customFormat="1" ht="18">
      <c r="A10" s="72"/>
      <c r="B10" s="297" t="s">
        <v>140</v>
      </c>
      <c r="C10" s="249" t="s">
        <v>128</v>
      </c>
      <c r="D10" s="249" t="s">
        <v>129</v>
      </c>
      <c r="E10" s="249" t="s">
        <v>332</v>
      </c>
      <c r="F10" s="249"/>
      <c r="G10" s="275">
        <v>48.7</v>
      </c>
      <c r="H10" s="275">
        <f>SUM(H11+H12+H13)</f>
        <v>21.6</v>
      </c>
      <c r="I10" s="275"/>
      <c r="J10" s="275">
        <f>SUM(J11+J12+J13)</f>
        <v>789.8</v>
      </c>
    </row>
    <row r="11" spans="1:10" s="65" customFormat="1" ht="18">
      <c r="A11" s="72"/>
      <c r="B11" s="186" t="s">
        <v>204</v>
      </c>
      <c r="C11" s="121" t="s">
        <v>128</v>
      </c>
      <c r="D11" s="121" t="s">
        <v>129</v>
      </c>
      <c r="E11" s="121" t="s">
        <v>334</v>
      </c>
      <c r="F11" s="188" t="s">
        <v>130</v>
      </c>
      <c r="G11" s="189">
        <v>44</v>
      </c>
      <c r="H11" s="271">
        <v>16.7</v>
      </c>
      <c r="I11" s="187"/>
      <c r="J11" s="219">
        <v>607.5</v>
      </c>
    </row>
    <row r="12" spans="1:10" s="65" customFormat="1" ht="31.5">
      <c r="A12" s="72"/>
      <c r="B12" s="186" t="s">
        <v>226</v>
      </c>
      <c r="C12" s="121" t="s">
        <v>128</v>
      </c>
      <c r="D12" s="121" t="s">
        <v>129</v>
      </c>
      <c r="E12" s="121" t="s">
        <v>335</v>
      </c>
      <c r="F12" s="188" t="s">
        <v>225</v>
      </c>
      <c r="G12" s="189">
        <v>0.9</v>
      </c>
      <c r="H12" s="189">
        <v>0</v>
      </c>
      <c r="I12" s="187"/>
      <c r="J12" s="219">
        <v>0</v>
      </c>
    </row>
    <row r="13" spans="1:10" s="65" customFormat="1" ht="47.25">
      <c r="A13" s="72"/>
      <c r="B13" s="186" t="s">
        <v>205</v>
      </c>
      <c r="C13" s="71" t="s">
        <v>128</v>
      </c>
      <c r="D13" s="71" t="s">
        <v>129</v>
      </c>
      <c r="E13" s="71" t="s">
        <v>334</v>
      </c>
      <c r="F13" s="156" t="s">
        <v>186</v>
      </c>
      <c r="G13" s="155">
        <v>3.8</v>
      </c>
      <c r="H13" s="155">
        <v>4.9000000000000004</v>
      </c>
      <c r="I13" s="103"/>
      <c r="J13" s="117">
        <v>182.3</v>
      </c>
    </row>
    <row r="14" spans="1:10" s="65" customFormat="1" ht="47.25">
      <c r="A14" s="110" t="s">
        <v>143</v>
      </c>
      <c r="B14" s="111" t="s">
        <v>42</v>
      </c>
      <c r="C14" s="107" t="s">
        <v>128</v>
      </c>
      <c r="D14" s="107" t="s">
        <v>131</v>
      </c>
      <c r="E14" s="107"/>
      <c r="F14" s="107"/>
      <c r="G14" s="114">
        <v>116.4</v>
      </c>
      <c r="H14" s="114">
        <f>SUM(H16+H20)</f>
        <v>35.300000000000004</v>
      </c>
      <c r="I14" s="114"/>
      <c r="J14" s="114">
        <f>SUM(J16+J20)</f>
        <v>690.52</v>
      </c>
    </row>
    <row r="15" spans="1:10" s="65" customFormat="1" ht="18" hidden="1" customHeight="1">
      <c r="A15" s="110"/>
      <c r="B15" s="129" t="s">
        <v>163</v>
      </c>
      <c r="C15" s="71" t="s">
        <v>128</v>
      </c>
      <c r="D15" s="71" t="s">
        <v>131</v>
      </c>
      <c r="E15" s="71" t="s">
        <v>339</v>
      </c>
      <c r="F15" s="130"/>
      <c r="G15" s="141">
        <v>116.4</v>
      </c>
      <c r="H15" s="103">
        <v>474.3</v>
      </c>
      <c r="I15" s="103"/>
      <c r="J15" s="103">
        <v>474.3</v>
      </c>
    </row>
    <row r="16" spans="1:10" s="66" customFormat="1" ht="31.5">
      <c r="A16" s="70"/>
      <c r="B16" s="296" t="s">
        <v>417</v>
      </c>
      <c r="C16" s="107" t="s">
        <v>128</v>
      </c>
      <c r="D16" s="107" t="s">
        <v>131</v>
      </c>
      <c r="E16" s="107" t="s">
        <v>333</v>
      </c>
      <c r="F16" s="183"/>
      <c r="G16" s="162">
        <v>12.4</v>
      </c>
      <c r="H16" s="162">
        <f>SUM(H18+H19)</f>
        <v>48.2</v>
      </c>
      <c r="I16" s="162"/>
      <c r="J16" s="112">
        <f>SUM(J18+J19)</f>
        <v>425.42</v>
      </c>
    </row>
    <row r="17" spans="1:10" s="65" customFormat="1" ht="31.5" hidden="1" customHeight="1">
      <c r="A17" s="72"/>
      <c r="B17" s="154" t="s">
        <v>204</v>
      </c>
      <c r="C17" s="71" t="s">
        <v>128</v>
      </c>
      <c r="D17" s="71" t="s">
        <v>131</v>
      </c>
      <c r="E17" s="71" t="s">
        <v>336</v>
      </c>
      <c r="F17" s="156" t="s">
        <v>130</v>
      </c>
      <c r="G17" s="155">
        <v>7</v>
      </c>
      <c r="H17" s="155">
        <v>232.9</v>
      </c>
      <c r="I17" s="155"/>
      <c r="J17" s="117">
        <v>232.9</v>
      </c>
    </row>
    <row r="18" spans="1:10" s="65" customFormat="1" ht="38.25" customHeight="1">
      <c r="A18" s="72"/>
      <c r="B18" s="186" t="s">
        <v>204</v>
      </c>
      <c r="C18" s="71" t="s">
        <v>128</v>
      </c>
      <c r="D18" s="71" t="s">
        <v>131</v>
      </c>
      <c r="E18" s="71" t="s">
        <v>336</v>
      </c>
      <c r="F18" s="156" t="s">
        <v>130</v>
      </c>
      <c r="G18" s="155">
        <v>0.9</v>
      </c>
      <c r="H18" s="155">
        <v>36.6</v>
      </c>
      <c r="I18" s="155"/>
      <c r="J18" s="117">
        <v>327.56</v>
      </c>
    </row>
    <row r="19" spans="1:10" s="65" customFormat="1" ht="52.5" customHeight="1">
      <c r="A19" s="72"/>
      <c r="B19" s="154" t="s">
        <v>205</v>
      </c>
      <c r="C19" s="71" t="s">
        <v>128</v>
      </c>
      <c r="D19" s="71" t="s">
        <v>131</v>
      </c>
      <c r="E19" s="71" t="s">
        <v>336</v>
      </c>
      <c r="F19" s="156" t="s">
        <v>186</v>
      </c>
      <c r="G19" s="155">
        <v>4.5</v>
      </c>
      <c r="H19" s="103">
        <v>11.6</v>
      </c>
      <c r="I19" s="103"/>
      <c r="J19" s="103">
        <v>97.86</v>
      </c>
    </row>
    <row r="20" spans="1:10" s="65" customFormat="1" ht="35.25" customHeight="1">
      <c r="A20" s="72"/>
      <c r="B20" s="136" t="s">
        <v>180</v>
      </c>
      <c r="C20" s="107" t="s">
        <v>128</v>
      </c>
      <c r="D20" s="107" t="s">
        <v>131</v>
      </c>
      <c r="E20" s="107" t="s">
        <v>337</v>
      </c>
      <c r="F20" s="183"/>
      <c r="G20" s="162">
        <v>152.80000000000001</v>
      </c>
      <c r="H20" s="162">
        <f>SUM(H21+H22+H23+H24+H25+H26+H27+H28+H29+H34)</f>
        <v>-12.899999999999999</v>
      </c>
      <c r="I20" s="162"/>
      <c r="J20" s="112">
        <f>SUM(J21+J22+J23+J24+J25+J26+J27+J28+J29+J34)</f>
        <v>265.10000000000002</v>
      </c>
    </row>
    <row r="21" spans="1:10" s="65" customFormat="1" ht="31.5">
      <c r="A21" s="72"/>
      <c r="B21" s="215" t="s">
        <v>259</v>
      </c>
      <c r="C21" s="71" t="s">
        <v>128</v>
      </c>
      <c r="D21" s="71" t="s">
        <v>131</v>
      </c>
      <c r="E21" s="71" t="s">
        <v>341</v>
      </c>
      <c r="F21" s="156" t="s">
        <v>132</v>
      </c>
      <c r="G21" s="155">
        <v>67.8</v>
      </c>
      <c r="H21" s="103">
        <v>-14.4</v>
      </c>
      <c r="I21" s="103"/>
      <c r="J21" s="103">
        <v>45.6</v>
      </c>
    </row>
    <row r="22" spans="1:10" s="65" customFormat="1" ht="31.5">
      <c r="A22" s="72"/>
      <c r="B22" s="216" t="s">
        <v>259</v>
      </c>
      <c r="C22" s="71" t="s">
        <v>128</v>
      </c>
      <c r="D22" s="71" t="s">
        <v>131</v>
      </c>
      <c r="E22" s="71" t="s">
        <v>346</v>
      </c>
      <c r="F22" s="156" t="s">
        <v>132</v>
      </c>
      <c r="G22" s="155">
        <v>0</v>
      </c>
      <c r="H22" s="103">
        <v>0</v>
      </c>
      <c r="I22" s="103"/>
      <c r="J22" s="103">
        <v>0</v>
      </c>
    </row>
    <row r="23" spans="1:10" s="65" customFormat="1" ht="31.5">
      <c r="A23" s="72"/>
      <c r="B23" s="154" t="s">
        <v>259</v>
      </c>
      <c r="C23" s="71" t="s">
        <v>128</v>
      </c>
      <c r="D23" s="71" t="s">
        <v>131</v>
      </c>
      <c r="E23" s="71" t="s">
        <v>342</v>
      </c>
      <c r="F23" s="156" t="s">
        <v>132</v>
      </c>
      <c r="G23" s="155">
        <v>2</v>
      </c>
      <c r="H23" s="103">
        <v>-0.5</v>
      </c>
      <c r="I23" s="103"/>
      <c r="J23" s="103">
        <v>3.5</v>
      </c>
    </row>
    <row r="24" spans="1:10" s="65" customFormat="1" ht="31.5">
      <c r="A24" s="72"/>
      <c r="B24" s="154" t="s">
        <v>260</v>
      </c>
      <c r="C24" s="71" t="s">
        <v>128</v>
      </c>
      <c r="D24" s="71" t="s">
        <v>131</v>
      </c>
      <c r="E24" s="71" t="s">
        <v>344</v>
      </c>
      <c r="F24" s="156" t="s">
        <v>138</v>
      </c>
      <c r="G24" s="155">
        <v>0</v>
      </c>
      <c r="H24" s="103">
        <v>-5</v>
      </c>
      <c r="I24" s="103"/>
      <c r="J24" s="103">
        <v>10</v>
      </c>
    </row>
    <row r="25" spans="1:10" s="65" customFormat="1" ht="31.5">
      <c r="A25" s="72"/>
      <c r="B25" s="154" t="s">
        <v>259</v>
      </c>
      <c r="C25" s="71" t="s">
        <v>128</v>
      </c>
      <c r="D25" s="71" t="s">
        <v>131</v>
      </c>
      <c r="E25" s="71" t="s">
        <v>347</v>
      </c>
      <c r="F25" s="156" t="s">
        <v>132</v>
      </c>
      <c r="G25" s="155">
        <v>0</v>
      </c>
      <c r="H25" s="156" t="s">
        <v>278</v>
      </c>
      <c r="I25" s="103"/>
      <c r="J25" s="71" t="s">
        <v>278</v>
      </c>
    </row>
    <row r="26" spans="1:10" s="65" customFormat="1" ht="18">
      <c r="A26" s="72"/>
      <c r="B26" s="154" t="s">
        <v>413</v>
      </c>
      <c r="C26" s="71" t="s">
        <v>128</v>
      </c>
      <c r="D26" s="71" t="s">
        <v>131</v>
      </c>
      <c r="E26" s="71" t="s">
        <v>343</v>
      </c>
      <c r="F26" s="156" t="s">
        <v>138</v>
      </c>
      <c r="G26" s="162">
        <v>42.5</v>
      </c>
      <c r="H26" s="155">
        <v>0</v>
      </c>
      <c r="I26" s="106"/>
      <c r="J26" s="117">
        <v>20</v>
      </c>
    </row>
    <row r="27" spans="1:10" s="65" customFormat="1" ht="31.5">
      <c r="A27" s="72"/>
      <c r="B27" s="154" t="s">
        <v>260</v>
      </c>
      <c r="C27" s="71" t="s">
        <v>128</v>
      </c>
      <c r="D27" s="71" t="s">
        <v>131</v>
      </c>
      <c r="E27" s="71" t="s">
        <v>380</v>
      </c>
      <c r="F27" s="188" t="s">
        <v>138</v>
      </c>
      <c r="G27" s="155">
        <v>15</v>
      </c>
      <c r="H27" s="155">
        <v>0</v>
      </c>
      <c r="I27" s="101"/>
      <c r="J27" s="117">
        <v>165</v>
      </c>
    </row>
    <row r="28" spans="1:10" s="65" customFormat="1" ht="31.5">
      <c r="A28" s="72"/>
      <c r="B28" s="154" t="s">
        <v>260</v>
      </c>
      <c r="C28" s="71" t="s">
        <v>128</v>
      </c>
      <c r="D28" s="71" t="s">
        <v>131</v>
      </c>
      <c r="E28" s="71" t="s">
        <v>479</v>
      </c>
      <c r="F28" s="156" t="s">
        <v>138</v>
      </c>
      <c r="G28" s="155">
        <v>12</v>
      </c>
      <c r="H28" s="155">
        <v>8</v>
      </c>
      <c r="I28" s="101"/>
      <c r="J28" s="117">
        <v>20</v>
      </c>
    </row>
    <row r="29" spans="1:10" s="65" customFormat="1" ht="18">
      <c r="A29" s="110"/>
      <c r="B29" s="129" t="s">
        <v>124</v>
      </c>
      <c r="C29" s="71" t="s">
        <v>128</v>
      </c>
      <c r="D29" s="71" t="s">
        <v>131</v>
      </c>
      <c r="E29" s="71" t="s">
        <v>340</v>
      </c>
      <c r="F29" s="130" t="s">
        <v>175</v>
      </c>
      <c r="G29" s="103">
        <v>11</v>
      </c>
      <c r="H29" s="103">
        <v>-1</v>
      </c>
      <c r="I29" s="103"/>
      <c r="J29" s="103">
        <v>1</v>
      </c>
    </row>
    <row r="30" spans="1:10" s="65" customFormat="1" ht="18" hidden="1" customHeight="1">
      <c r="A30" s="72"/>
      <c r="B30" s="128" t="s">
        <v>176</v>
      </c>
      <c r="C30" s="71" t="s">
        <v>128</v>
      </c>
      <c r="D30" s="71" t="s">
        <v>131</v>
      </c>
      <c r="E30" s="71" t="s">
        <v>340</v>
      </c>
      <c r="F30" s="71" t="s">
        <v>181</v>
      </c>
      <c r="G30" s="103">
        <v>0.5</v>
      </c>
      <c r="H30" s="103">
        <v>0.5</v>
      </c>
      <c r="I30" s="103"/>
      <c r="J30" s="103">
        <v>0.5</v>
      </c>
    </row>
    <row r="31" spans="1:10" s="65" customFormat="1" ht="18" hidden="1" customHeight="1">
      <c r="A31" s="72"/>
      <c r="B31" s="154" t="s">
        <v>177</v>
      </c>
      <c r="C31" s="71" t="s">
        <v>128</v>
      </c>
      <c r="D31" s="71" t="s">
        <v>131</v>
      </c>
      <c r="E31" s="71" t="s">
        <v>340</v>
      </c>
      <c r="F31" s="156" t="s">
        <v>178</v>
      </c>
      <c r="G31" s="155">
        <v>2</v>
      </c>
      <c r="H31" s="103">
        <v>2</v>
      </c>
      <c r="I31" s="103"/>
      <c r="J31" s="103">
        <v>2</v>
      </c>
    </row>
    <row r="32" spans="1:10" s="65" customFormat="1" ht="31.5" hidden="1" customHeight="1">
      <c r="A32" s="281">
        <v>43891</v>
      </c>
      <c r="B32" s="154" t="s">
        <v>41</v>
      </c>
      <c r="C32" s="71" t="s">
        <v>128</v>
      </c>
      <c r="D32" s="71" t="s">
        <v>133</v>
      </c>
      <c r="E32" s="71"/>
      <c r="F32" s="156"/>
      <c r="G32" s="155">
        <v>-121.5</v>
      </c>
      <c r="H32" s="103">
        <v>503.9</v>
      </c>
      <c r="I32" s="103"/>
      <c r="J32" s="103">
        <v>503.9</v>
      </c>
    </row>
    <row r="33" spans="1:10" s="65" customFormat="1" ht="18" hidden="1" customHeight="1">
      <c r="A33" s="72"/>
      <c r="B33" s="129" t="s">
        <v>163</v>
      </c>
      <c r="C33" s="71" t="s">
        <v>128</v>
      </c>
      <c r="D33" s="71" t="s">
        <v>133</v>
      </c>
      <c r="E33" s="71" t="s">
        <v>339</v>
      </c>
      <c r="F33" s="156"/>
      <c r="G33" s="155">
        <v>-121.5</v>
      </c>
      <c r="H33" s="103">
        <v>503.9</v>
      </c>
      <c r="I33" s="103"/>
      <c r="J33" s="103">
        <v>503.9</v>
      </c>
    </row>
    <row r="34" spans="1:10" s="65" customFormat="1" ht="18">
      <c r="A34" s="110"/>
      <c r="B34" s="129" t="s">
        <v>177</v>
      </c>
      <c r="C34" s="71" t="s">
        <v>128</v>
      </c>
      <c r="D34" s="71" t="s">
        <v>131</v>
      </c>
      <c r="E34" s="71" t="s">
        <v>340</v>
      </c>
      <c r="F34" s="130" t="s">
        <v>178</v>
      </c>
      <c r="G34" s="103">
        <v>11</v>
      </c>
      <c r="H34" s="103">
        <v>0</v>
      </c>
      <c r="I34" s="103"/>
      <c r="J34" s="103">
        <v>0</v>
      </c>
    </row>
    <row r="35" spans="1:10" s="65" customFormat="1" ht="18">
      <c r="A35" s="110" t="s">
        <v>144</v>
      </c>
      <c r="B35" s="296" t="s">
        <v>418</v>
      </c>
      <c r="C35" s="107" t="s">
        <v>128</v>
      </c>
      <c r="D35" s="107" t="s">
        <v>133</v>
      </c>
      <c r="E35" s="107"/>
      <c r="F35" s="183"/>
      <c r="G35" s="162">
        <v>17.2</v>
      </c>
      <c r="H35" s="162">
        <f>SUM(H36+H40+H43)</f>
        <v>249.5</v>
      </c>
      <c r="I35" s="162">
        <f t="shared" ref="I35:J35" si="0">SUM(I36+I40+I43)</f>
        <v>0</v>
      </c>
      <c r="J35" s="112">
        <f t="shared" si="0"/>
        <v>1398.51</v>
      </c>
    </row>
    <row r="36" spans="1:10" s="65" customFormat="1" ht="31.5">
      <c r="A36" s="72"/>
      <c r="B36" s="126" t="s">
        <v>179</v>
      </c>
      <c r="C36" s="107" t="s">
        <v>128</v>
      </c>
      <c r="D36" s="107" t="s">
        <v>133</v>
      </c>
      <c r="E36" s="107" t="s">
        <v>333</v>
      </c>
      <c r="F36" s="183"/>
      <c r="G36" s="162">
        <v>17.2</v>
      </c>
      <c r="H36" s="162">
        <f>SUM(H38+H39)</f>
        <v>353.3</v>
      </c>
      <c r="I36" s="162"/>
      <c r="J36" s="112">
        <f>SUM(J38+J39)</f>
        <v>1257.31</v>
      </c>
    </row>
    <row r="37" spans="1:10" s="65" customFormat="1" ht="31.5" hidden="1" customHeight="1">
      <c r="A37" s="72"/>
      <c r="B37" s="154" t="s">
        <v>204</v>
      </c>
      <c r="C37" s="71" t="s">
        <v>128</v>
      </c>
      <c r="D37" s="71" t="s">
        <v>133</v>
      </c>
      <c r="E37" s="71" t="s">
        <v>336</v>
      </c>
      <c r="F37" s="156" t="s">
        <v>130</v>
      </c>
      <c r="G37" s="155">
        <v>8.6</v>
      </c>
      <c r="H37" s="155">
        <v>287.8</v>
      </c>
      <c r="I37" s="155"/>
      <c r="J37" s="117">
        <v>287.8</v>
      </c>
    </row>
    <row r="38" spans="1:10" s="65" customFormat="1" ht="18">
      <c r="A38" s="72"/>
      <c r="B38" s="154" t="s">
        <v>204</v>
      </c>
      <c r="C38" s="71" t="s">
        <v>128</v>
      </c>
      <c r="D38" s="71" t="s">
        <v>133</v>
      </c>
      <c r="E38" s="71" t="s">
        <v>336</v>
      </c>
      <c r="F38" s="156" t="s">
        <v>130</v>
      </c>
      <c r="G38" s="155">
        <v>8.6</v>
      </c>
      <c r="H38" s="155">
        <v>255.4</v>
      </c>
      <c r="I38" s="155"/>
      <c r="J38" s="117">
        <v>960.66</v>
      </c>
    </row>
    <row r="39" spans="1:10" s="65" customFormat="1" ht="47.25">
      <c r="A39" s="72"/>
      <c r="B39" s="154" t="s">
        <v>205</v>
      </c>
      <c r="C39" s="71" t="s">
        <v>128</v>
      </c>
      <c r="D39" s="71" t="s">
        <v>133</v>
      </c>
      <c r="E39" s="71" t="s">
        <v>336</v>
      </c>
      <c r="F39" s="156" t="s">
        <v>186</v>
      </c>
      <c r="G39" s="155">
        <v>8.6</v>
      </c>
      <c r="H39" s="155">
        <v>97.9</v>
      </c>
      <c r="I39" s="155"/>
      <c r="J39" s="117">
        <v>296.64999999999998</v>
      </c>
    </row>
    <row r="40" spans="1:10" s="65" customFormat="1" ht="47.25">
      <c r="A40" s="72"/>
      <c r="B40" s="136" t="s">
        <v>328</v>
      </c>
      <c r="C40" s="107" t="s">
        <v>128</v>
      </c>
      <c r="D40" s="107" t="s">
        <v>133</v>
      </c>
      <c r="E40" s="107" t="s">
        <v>338</v>
      </c>
      <c r="F40" s="183"/>
      <c r="G40" s="162">
        <v>-267.89999999999998</v>
      </c>
      <c r="H40" s="114">
        <f>H41+H42</f>
        <v>-156.5</v>
      </c>
      <c r="I40" s="114"/>
      <c r="J40" s="114">
        <f>J41+J42</f>
        <v>0</v>
      </c>
    </row>
    <row r="41" spans="1:10" s="65" customFormat="1" ht="26.25" customHeight="1">
      <c r="A41" s="72"/>
      <c r="B41" s="154" t="s">
        <v>204</v>
      </c>
      <c r="C41" s="71" t="s">
        <v>128</v>
      </c>
      <c r="D41" s="71" t="s">
        <v>133</v>
      </c>
      <c r="E41" s="71" t="s">
        <v>338</v>
      </c>
      <c r="F41" s="156" t="s">
        <v>130</v>
      </c>
      <c r="G41" s="155">
        <v>-203.1</v>
      </c>
      <c r="H41" s="103">
        <v>-109.2</v>
      </c>
      <c r="I41" s="103"/>
      <c r="J41" s="103">
        <v>0</v>
      </c>
    </row>
    <row r="42" spans="1:10" s="65" customFormat="1" ht="47.25">
      <c r="A42" s="72"/>
      <c r="B42" s="154" t="s">
        <v>205</v>
      </c>
      <c r="C42" s="71" t="s">
        <v>128</v>
      </c>
      <c r="D42" s="71" t="s">
        <v>133</v>
      </c>
      <c r="E42" s="71" t="s">
        <v>338</v>
      </c>
      <c r="F42" s="156" t="s">
        <v>186</v>
      </c>
      <c r="G42" s="155">
        <v>-64.8</v>
      </c>
      <c r="H42" s="103">
        <v>-47.3</v>
      </c>
      <c r="I42" s="103"/>
      <c r="J42" s="103">
        <v>0</v>
      </c>
    </row>
    <row r="43" spans="1:10" s="65" customFormat="1" ht="31.5">
      <c r="A43" s="72"/>
      <c r="B43" s="298" t="s">
        <v>180</v>
      </c>
      <c r="C43" s="107" t="s">
        <v>128</v>
      </c>
      <c r="D43" s="107" t="s">
        <v>133</v>
      </c>
      <c r="E43" s="107" t="s">
        <v>337</v>
      </c>
      <c r="F43" s="183"/>
      <c r="G43" s="162">
        <v>129.19999999999999</v>
      </c>
      <c r="H43" s="114">
        <f>SUM(H44+H45+H46+H47+H49+H48)</f>
        <v>52.7</v>
      </c>
      <c r="I43" s="114">
        <f t="shared" ref="I43" si="1">SUM(I44+I45+I46+I47+I49)</f>
        <v>0</v>
      </c>
      <c r="J43" s="114">
        <f>SUM(J44+J45+J46+J47+J49+J48)</f>
        <v>141.19999999999999</v>
      </c>
    </row>
    <row r="44" spans="1:10" s="65" customFormat="1" ht="31.5">
      <c r="A44" s="72"/>
      <c r="B44" s="216" t="s">
        <v>260</v>
      </c>
      <c r="C44" s="71" t="s">
        <v>128</v>
      </c>
      <c r="D44" s="71" t="s">
        <v>133</v>
      </c>
      <c r="E44" s="71" t="s">
        <v>348</v>
      </c>
      <c r="F44" s="156" t="s">
        <v>138</v>
      </c>
      <c r="G44" s="155">
        <v>1.5</v>
      </c>
      <c r="H44" s="103">
        <v>1.5</v>
      </c>
      <c r="I44" s="103"/>
      <c r="J44" s="103">
        <v>3</v>
      </c>
    </row>
    <row r="45" spans="1:10" s="65" customFormat="1" ht="31.5">
      <c r="A45" s="72"/>
      <c r="B45" s="154" t="s">
        <v>260</v>
      </c>
      <c r="C45" s="71" t="s">
        <v>128</v>
      </c>
      <c r="D45" s="71" t="s">
        <v>133</v>
      </c>
      <c r="E45" s="71" t="s">
        <v>380</v>
      </c>
      <c r="F45" s="156" t="s">
        <v>138</v>
      </c>
      <c r="G45" s="155">
        <v>34.5</v>
      </c>
      <c r="H45" s="103">
        <v>0</v>
      </c>
      <c r="I45" s="103"/>
      <c r="J45" s="103">
        <v>0</v>
      </c>
    </row>
    <row r="46" spans="1:10" s="65" customFormat="1" ht="31.5">
      <c r="A46" s="72"/>
      <c r="B46" s="216" t="s">
        <v>260</v>
      </c>
      <c r="C46" s="71" t="s">
        <v>128</v>
      </c>
      <c r="D46" s="71" t="s">
        <v>133</v>
      </c>
      <c r="E46" s="71" t="s">
        <v>345</v>
      </c>
      <c r="F46" s="156" t="s">
        <v>138</v>
      </c>
      <c r="G46" s="162">
        <v>14</v>
      </c>
      <c r="H46" s="155">
        <v>28</v>
      </c>
      <c r="I46" s="106"/>
      <c r="J46" s="117">
        <v>58</v>
      </c>
    </row>
    <row r="47" spans="1:10" s="65" customFormat="1" ht="35.25" customHeight="1">
      <c r="A47" s="72"/>
      <c r="B47" s="154" t="s">
        <v>260</v>
      </c>
      <c r="C47" s="71" t="s">
        <v>128</v>
      </c>
      <c r="D47" s="71" t="s">
        <v>133</v>
      </c>
      <c r="E47" s="71" t="s">
        <v>349</v>
      </c>
      <c r="F47" s="188" t="s">
        <v>138</v>
      </c>
      <c r="G47" s="155">
        <v>77.400000000000006</v>
      </c>
      <c r="H47" s="155">
        <v>0</v>
      </c>
      <c r="I47" s="101"/>
      <c r="J47" s="117">
        <v>45</v>
      </c>
    </row>
    <row r="48" spans="1:10" s="65" customFormat="1" ht="36" customHeight="1">
      <c r="A48" s="72"/>
      <c r="B48" s="154" t="s">
        <v>260</v>
      </c>
      <c r="C48" s="71" t="s">
        <v>128</v>
      </c>
      <c r="D48" s="71" t="s">
        <v>133</v>
      </c>
      <c r="E48" s="71" t="s">
        <v>464</v>
      </c>
      <c r="F48" s="188" t="s">
        <v>138</v>
      </c>
      <c r="G48" s="155">
        <v>77.400000000000006</v>
      </c>
      <c r="H48" s="155">
        <v>23.2</v>
      </c>
      <c r="I48" s="101"/>
      <c r="J48" s="117">
        <v>33.200000000000003</v>
      </c>
    </row>
    <row r="49" spans="1:10" s="65" customFormat="1" ht="18">
      <c r="A49" s="72"/>
      <c r="B49" s="154" t="s">
        <v>176</v>
      </c>
      <c r="C49" s="71" t="s">
        <v>128</v>
      </c>
      <c r="D49" s="71" t="s">
        <v>133</v>
      </c>
      <c r="E49" s="71" t="s">
        <v>340</v>
      </c>
      <c r="F49" s="156" t="s">
        <v>181</v>
      </c>
      <c r="G49" s="155">
        <v>1.8</v>
      </c>
      <c r="H49" s="155">
        <v>0</v>
      </c>
      <c r="I49" s="101"/>
      <c r="J49" s="117">
        <v>2</v>
      </c>
    </row>
    <row r="50" spans="1:10" s="256" customFormat="1" ht="36" customHeight="1">
      <c r="A50" s="110" t="s">
        <v>314</v>
      </c>
      <c r="B50" s="255" t="s">
        <v>315</v>
      </c>
      <c r="C50" s="107" t="s">
        <v>128</v>
      </c>
      <c r="D50" s="107" t="s">
        <v>316</v>
      </c>
      <c r="E50" s="71"/>
      <c r="F50" s="71"/>
      <c r="G50" s="112">
        <v>0</v>
      </c>
      <c r="H50" s="114">
        <f>H51</f>
        <v>-0.3</v>
      </c>
      <c r="I50" s="114"/>
      <c r="J50" s="114">
        <f>J51</f>
        <v>0</v>
      </c>
    </row>
    <row r="51" spans="1:10" s="256" customFormat="1" ht="31.5">
      <c r="A51" s="257"/>
      <c r="B51" s="83" t="s">
        <v>317</v>
      </c>
      <c r="C51" s="107" t="s">
        <v>128</v>
      </c>
      <c r="D51" s="107" t="s">
        <v>316</v>
      </c>
      <c r="E51" s="107" t="s">
        <v>350</v>
      </c>
      <c r="F51" s="107"/>
      <c r="G51" s="112">
        <v>0</v>
      </c>
      <c r="H51" s="114">
        <f>H52</f>
        <v>-0.3</v>
      </c>
      <c r="I51" s="114"/>
      <c r="J51" s="114">
        <f>J52</f>
        <v>0</v>
      </c>
    </row>
    <row r="52" spans="1:10" s="256" customFormat="1" ht="15.75">
      <c r="A52" s="257"/>
      <c r="B52" s="154" t="s">
        <v>155</v>
      </c>
      <c r="C52" s="71" t="s">
        <v>128</v>
      </c>
      <c r="D52" s="71" t="s">
        <v>316</v>
      </c>
      <c r="E52" s="71" t="s">
        <v>350</v>
      </c>
      <c r="F52" s="258">
        <v>540</v>
      </c>
      <c r="G52" s="117">
        <v>0</v>
      </c>
      <c r="H52" s="103">
        <v>-0.3</v>
      </c>
      <c r="I52" s="103"/>
      <c r="J52" s="103">
        <v>0</v>
      </c>
    </row>
    <row r="53" spans="1:10" s="256" customFormat="1" ht="36" customHeight="1">
      <c r="A53" s="110" t="s">
        <v>322</v>
      </c>
      <c r="B53" s="255" t="s">
        <v>452</v>
      </c>
      <c r="C53" s="107" t="s">
        <v>128</v>
      </c>
      <c r="D53" s="107" t="s">
        <v>451</v>
      </c>
      <c r="E53" s="71"/>
      <c r="F53" s="71"/>
      <c r="G53" s="112">
        <v>0</v>
      </c>
      <c r="H53" s="114">
        <f>H54</f>
        <v>600</v>
      </c>
      <c r="I53" s="114"/>
      <c r="J53" s="114">
        <f>J54</f>
        <v>600</v>
      </c>
    </row>
    <row r="54" spans="1:10" s="256" customFormat="1" ht="31.5">
      <c r="A54" s="257"/>
      <c r="B54" s="83" t="s">
        <v>444</v>
      </c>
      <c r="C54" s="107" t="s">
        <v>128</v>
      </c>
      <c r="D54" s="107" t="s">
        <v>451</v>
      </c>
      <c r="E54" s="107" t="s">
        <v>350</v>
      </c>
      <c r="F54" s="107"/>
      <c r="G54" s="112">
        <v>0</v>
      </c>
      <c r="H54" s="114">
        <f>H55</f>
        <v>600</v>
      </c>
      <c r="I54" s="114"/>
      <c r="J54" s="114">
        <f>J55</f>
        <v>600</v>
      </c>
    </row>
    <row r="55" spans="1:10" s="256" customFormat="1" ht="15.75">
      <c r="A55" s="257"/>
      <c r="B55" s="154" t="s">
        <v>450</v>
      </c>
      <c r="C55" s="71" t="s">
        <v>128</v>
      </c>
      <c r="D55" s="71" t="s">
        <v>451</v>
      </c>
      <c r="E55" s="71" t="s">
        <v>350</v>
      </c>
      <c r="F55" s="258">
        <v>880</v>
      </c>
      <c r="G55" s="117">
        <v>0</v>
      </c>
      <c r="H55" s="103">
        <v>600</v>
      </c>
      <c r="I55" s="103"/>
      <c r="J55" s="103">
        <v>600</v>
      </c>
    </row>
    <row r="56" spans="1:10" s="65" customFormat="1" ht="18">
      <c r="A56" s="110" t="s">
        <v>449</v>
      </c>
      <c r="B56" s="259" t="s">
        <v>318</v>
      </c>
      <c r="C56" s="107" t="s">
        <v>128</v>
      </c>
      <c r="D56" s="107" t="s">
        <v>137</v>
      </c>
      <c r="E56" s="260"/>
      <c r="F56" s="261"/>
      <c r="G56" s="162">
        <v>-40</v>
      </c>
      <c r="H56" s="253">
        <f>SUM(H57)</f>
        <v>0</v>
      </c>
      <c r="I56" s="114"/>
      <c r="J56" s="277">
        <f>J57</f>
        <v>120</v>
      </c>
    </row>
    <row r="57" spans="1:10" s="65" customFormat="1" ht="18">
      <c r="A57" s="72"/>
      <c r="B57" s="299" t="s">
        <v>319</v>
      </c>
      <c r="C57" s="107" t="s">
        <v>128</v>
      </c>
      <c r="D57" s="107" t="s">
        <v>137</v>
      </c>
      <c r="E57" s="260" t="s">
        <v>351</v>
      </c>
      <c r="F57" s="276"/>
      <c r="G57" s="112">
        <v>-40</v>
      </c>
      <c r="H57" s="277">
        <f>H58</f>
        <v>0</v>
      </c>
      <c r="I57" s="114"/>
      <c r="J57" s="277">
        <f>J58</f>
        <v>120</v>
      </c>
    </row>
    <row r="58" spans="1:10" s="65" customFormat="1" ht="18">
      <c r="A58" s="72"/>
      <c r="B58" s="263" t="s">
        <v>320</v>
      </c>
      <c r="C58" s="71" t="s">
        <v>128</v>
      </c>
      <c r="D58" s="71" t="s">
        <v>137</v>
      </c>
      <c r="E58" s="262" t="s">
        <v>351</v>
      </c>
      <c r="F58" s="264" t="s">
        <v>321</v>
      </c>
      <c r="G58" s="155">
        <v>-40</v>
      </c>
      <c r="H58" s="189">
        <v>0</v>
      </c>
      <c r="I58" s="103"/>
      <c r="J58" s="219">
        <v>120</v>
      </c>
    </row>
    <row r="59" spans="1:10" s="65" customFormat="1" ht="18">
      <c r="A59" s="110" t="s">
        <v>145</v>
      </c>
      <c r="B59" s="126" t="s">
        <v>229</v>
      </c>
      <c r="C59" s="107" t="s">
        <v>129</v>
      </c>
      <c r="D59" s="107"/>
      <c r="E59" s="107"/>
      <c r="F59" s="183"/>
      <c r="G59" s="162">
        <v>1.2</v>
      </c>
      <c r="H59" s="162">
        <f>SUM(H60)</f>
        <v>25.4</v>
      </c>
      <c r="I59" s="162">
        <f t="shared" ref="I59:J59" si="2">SUM(I60)</f>
        <v>0</v>
      </c>
      <c r="J59" s="112">
        <f t="shared" si="2"/>
        <v>164.82999999999998</v>
      </c>
    </row>
    <row r="60" spans="1:10" s="65" customFormat="1" ht="23.25" customHeight="1">
      <c r="A60" s="110" t="s">
        <v>147</v>
      </c>
      <c r="B60" s="126" t="s">
        <v>221</v>
      </c>
      <c r="C60" s="107" t="s">
        <v>129</v>
      </c>
      <c r="D60" s="107" t="s">
        <v>134</v>
      </c>
      <c r="E60" s="107"/>
      <c r="F60" s="183"/>
      <c r="G60" s="162">
        <v>1.2</v>
      </c>
      <c r="H60" s="162">
        <f>SUM(H61)</f>
        <v>25.4</v>
      </c>
      <c r="I60" s="162">
        <f t="shared" ref="I60:J60" si="3">SUM(I61)</f>
        <v>0</v>
      </c>
      <c r="J60" s="112">
        <f t="shared" si="3"/>
        <v>164.82999999999998</v>
      </c>
    </row>
    <row r="61" spans="1:10" s="65" customFormat="1" ht="31.5">
      <c r="A61" s="72"/>
      <c r="B61" s="126" t="s">
        <v>230</v>
      </c>
      <c r="C61" s="107" t="s">
        <v>129</v>
      </c>
      <c r="D61" s="107" t="s">
        <v>134</v>
      </c>
      <c r="E61" s="107" t="s">
        <v>352</v>
      </c>
      <c r="F61" s="183"/>
      <c r="G61" s="162">
        <v>1.2</v>
      </c>
      <c r="H61" s="162">
        <f>H62+H63</f>
        <v>25.4</v>
      </c>
      <c r="I61" s="155">
        <f t="shared" ref="I61:J61" si="4">SUM(I62+I63)</f>
        <v>0</v>
      </c>
      <c r="J61" s="117">
        <f t="shared" si="4"/>
        <v>164.82999999999998</v>
      </c>
    </row>
    <row r="62" spans="1:10" s="65" customFormat="1" ht="23.25" customHeight="1">
      <c r="A62" s="72"/>
      <c r="B62" s="154" t="s">
        <v>204</v>
      </c>
      <c r="C62" s="71" t="s">
        <v>129</v>
      </c>
      <c r="D62" s="71" t="s">
        <v>134</v>
      </c>
      <c r="E62" s="71" t="s">
        <v>352</v>
      </c>
      <c r="F62" s="156" t="s">
        <v>130</v>
      </c>
      <c r="G62" s="155">
        <v>0.9</v>
      </c>
      <c r="H62" s="103">
        <v>22.4</v>
      </c>
      <c r="I62" s="103"/>
      <c r="J62" s="103">
        <v>115.03</v>
      </c>
    </row>
    <row r="63" spans="1:10" s="65" customFormat="1" ht="47.25">
      <c r="A63" s="72"/>
      <c r="B63" s="154" t="s">
        <v>205</v>
      </c>
      <c r="C63" s="71" t="s">
        <v>129</v>
      </c>
      <c r="D63" s="71" t="s">
        <v>134</v>
      </c>
      <c r="E63" s="71" t="s">
        <v>352</v>
      </c>
      <c r="F63" s="156" t="s">
        <v>186</v>
      </c>
      <c r="G63" s="155">
        <v>0.3</v>
      </c>
      <c r="H63" s="103">
        <v>3</v>
      </c>
      <c r="I63" s="103"/>
      <c r="J63" s="103">
        <v>49.8</v>
      </c>
    </row>
    <row r="64" spans="1:10" s="65" customFormat="1" ht="18" hidden="1" customHeight="1">
      <c r="A64" s="72" t="s">
        <v>148</v>
      </c>
      <c r="B64" s="154" t="s">
        <v>146</v>
      </c>
      <c r="C64" s="71" t="s">
        <v>134</v>
      </c>
      <c r="D64" s="71"/>
      <c r="E64" s="71"/>
      <c r="F64" s="156"/>
      <c r="G64" s="155">
        <v>3</v>
      </c>
      <c r="H64" s="156" t="s">
        <v>381</v>
      </c>
      <c r="I64" s="103"/>
      <c r="J64" s="71" t="s">
        <v>381</v>
      </c>
    </row>
    <row r="65" spans="1:14" s="65" customFormat="1" ht="18">
      <c r="A65" s="110" t="s">
        <v>148</v>
      </c>
      <c r="B65" s="126" t="s">
        <v>146</v>
      </c>
      <c r="C65" s="107" t="s">
        <v>134</v>
      </c>
      <c r="D65" s="107"/>
      <c r="E65" s="107"/>
      <c r="F65" s="183"/>
      <c r="G65" s="162">
        <v>1.2</v>
      </c>
      <c r="H65" s="162">
        <f>H66+H70+H73</f>
        <v>-67</v>
      </c>
      <c r="I65" s="162">
        <f t="shared" ref="I65" si="5">I66+I70+I73</f>
        <v>0</v>
      </c>
      <c r="J65" s="112">
        <f>J66+J70+J73</f>
        <v>76.8</v>
      </c>
    </row>
    <row r="66" spans="1:14" s="65" customFormat="1" ht="47.25">
      <c r="A66" s="110" t="s">
        <v>297</v>
      </c>
      <c r="B66" s="131" t="s">
        <v>292</v>
      </c>
      <c r="C66" s="107" t="s">
        <v>134</v>
      </c>
      <c r="D66" s="107" t="s">
        <v>298</v>
      </c>
      <c r="E66" s="107"/>
      <c r="F66" s="132"/>
      <c r="G66" s="114">
        <v>20</v>
      </c>
      <c r="H66" s="114">
        <f>H67</f>
        <v>-50</v>
      </c>
      <c r="I66" s="114"/>
      <c r="J66" s="114">
        <f>J67</f>
        <v>30</v>
      </c>
    </row>
    <row r="67" spans="1:14" s="65" customFormat="1" ht="36.75" customHeight="1">
      <c r="A67" s="110"/>
      <c r="B67" s="79" t="s">
        <v>236</v>
      </c>
      <c r="C67" s="107" t="s">
        <v>134</v>
      </c>
      <c r="D67" s="107" t="s">
        <v>298</v>
      </c>
      <c r="E67" s="107" t="s">
        <v>388</v>
      </c>
      <c r="F67" s="107"/>
      <c r="G67" s="114">
        <v>10</v>
      </c>
      <c r="H67" s="114">
        <f>H68+H69</f>
        <v>-50</v>
      </c>
      <c r="I67" s="114">
        <f t="shared" ref="I67" si="6">SUM(I66)</f>
        <v>0</v>
      </c>
      <c r="J67" s="114">
        <f>SUM(J68+J69)</f>
        <v>30</v>
      </c>
    </row>
    <row r="68" spans="1:14" s="66" customFormat="1" ht="33.75" customHeight="1">
      <c r="A68" s="70"/>
      <c r="B68" s="157" t="s">
        <v>260</v>
      </c>
      <c r="C68" s="71" t="s">
        <v>134</v>
      </c>
      <c r="D68" s="71" t="s">
        <v>298</v>
      </c>
      <c r="E68" s="71" t="s">
        <v>353</v>
      </c>
      <c r="F68" s="71" t="s">
        <v>138</v>
      </c>
      <c r="G68" s="117">
        <v>10</v>
      </c>
      <c r="H68" s="117">
        <v>-45</v>
      </c>
      <c r="I68" s="117"/>
      <c r="J68" s="117">
        <v>15</v>
      </c>
    </row>
    <row r="69" spans="1:14" s="66" customFormat="1" ht="33.75" customHeight="1">
      <c r="A69" s="70"/>
      <c r="B69" s="216" t="s">
        <v>260</v>
      </c>
      <c r="C69" s="71" t="s">
        <v>134</v>
      </c>
      <c r="D69" s="71" t="s">
        <v>298</v>
      </c>
      <c r="E69" s="71" t="s">
        <v>357</v>
      </c>
      <c r="F69" s="71" t="s">
        <v>138</v>
      </c>
      <c r="G69" s="117">
        <v>10</v>
      </c>
      <c r="H69" s="117">
        <v>-5</v>
      </c>
      <c r="I69" s="117"/>
      <c r="J69" s="117">
        <v>15</v>
      </c>
    </row>
    <row r="70" spans="1:14" s="66" customFormat="1" ht="21" customHeight="1">
      <c r="A70" s="70" t="s">
        <v>231</v>
      </c>
      <c r="B70" s="79" t="s">
        <v>222</v>
      </c>
      <c r="C70" s="107" t="s">
        <v>134</v>
      </c>
      <c r="D70" s="107" t="s">
        <v>227</v>
      </c>
      <c r="E70" s="107"/>
      <c r="F70" s="107"/>
      <c r="G70" s="112">
        <v>4</v>
      </c>
      <c r="H70" s="112">
        <f>H71</f>
        <v>0</v>
      </c>
      <c r="I70" s="112"/>
      <c r="J70" s="112">
        <v>31.8</v>
      </c>
    </row>
    <row r="71" spans="1:14" s="66" customFormat="1" ht="21.75" customHeight="1">
      <c r="A71" s="70"/>
      <c r="B71" s="278" t="s">
        <v>236</v>
      </c>
      <c r="C71" s="107" t="s">
        <v>134</v>
      </c>
      <c r="D71" s="107" t="s">
        <v>227</v>
      </c>
      <c r="E71" s="107" t="s">
        <v>354</v>
      </c>
      <c r="F71" s="107"/>
      <c r="G71" s="112">
        <v>4</v>
      </c>
      <c r="H71" s="112">
        <f>H72</f>
        <v>0</v>
      </c>
      <c r="I71" s="112"/>
      <c r="J71" s="112">
        <v>31.8</v>
      </c>
      <c r="N71" s="270"/>
    </row>
    <row r="72" spans="1:14" s="65" customFormat="1" ht="31.5">
      <c r="A72" s="110"/>
      <c r="B72" s="129" t="s">
        <v>260</v>
      </c>
      <c r="C72" s="71" t="s">
        <v>134</v>
      </c>
      <c r="D72" s="71" t="s">
        <v>227</v>
      </c>
      <c r="E72" s="71" t="s">
        <v>354</v>
      </c>
      <c r="F72" s="130" t="s">
        <v>138</v>
      </c>
      <c r="G72" s="117">
        <v>4</v>
      </c>
      <c r="H72" s="117">
        <v>0</v>
      </c>
      <c r="I72" s="117"/>
      <c r="J72" s="117">
        <v>31.8</v>
      </c>
    </row>
    <row r="73" spans="1:14" s="66" customFormat="1" ht="31.5">
      <c r="A73" s="70" t="s">
        <v>299</v>
      </c>
      <c r="B73" s="79" t="s">
        <v>300</v>
      </c>
      <c r="C73" s="107" t="s">
        <v>134</v>
      </c>
      <c r="D73" s="107" t="s">
        <v>301</v>
      </c>
      <c r="E73" s="71"/>
      <c r="F73" s="130"/>
      <c r="G73" s="117">
        <v>-21</v>
      </c>
      <c r="H73" s="112">
        <f>H74+H76+H78+H88</f>
        <v>-17</v>
      </c>
      <c r="I73" s="112"/>
      <c r="J73" s="112">
        <f>J74+J76+J78+J88</f>
        <v>15</v>
      </c>
    </row>
    <row r="74" spans="1:14" s="66" customFormat="1" ht="47.25">
      <c r="A74" s="70"/>
      <c r="B74" s="136" t="s">
        <v>419</v>
      </c>
      <c r="C74" s="107" t="s">
        <v>134</v>
      </c>
      <c r="D74" s="107" t="s">
        <v>301</v>
      </c>
      <c r="E74" s="107" t="s">
        <v>355</v>
      </c>
      <c r="F74" s="132"/>
      <c r="G74" s="112">
        <v>5</v>
      </c>
      <c r="H74" s="112">
        <f>H75</f>
        <v>0</v>
      </c>
      <c r="I74" s="162"/>
      <c r="J74" s="112">
        <v>5</v>
      </c>
    </row>
    <row r="75" spans="1:14" s="65" customFormat="1" ht="31.5">
      <c r="A75" s="110"/>
      <c r="B75" s="129" t="s">
        <v>206</v>
      </c>
      <c r="C75" s="71" t="s">
        <v>134</v>
      </c>
      <c r="D75" s="71" t="s">
        <v>301</v>
      </c>
      <c r="E75" s="71" t="s">
        <v>355</v>
      </c>
      <c r="F75" s="130" t="s">
        <v>138</v>
      </c>
      <c r="G75" s="114">
        <v>5</v>
      </c>
      <c r="H75" s="117">
        <v>0</v>
      </c>
      <c r="I75" s="117"/>
      <c r="J75" s="117">
        <v>5</v>
      </c>
    </row>
    <row r="76" spans="1:14" s="65" customFormat="1" ht="52.5" customHeight="1">
      <c r="A76" s="110"/>
      <c r="B76" s="136" t="s">
        <v>419</v>
      </c>
      <c r="C76" s="107" t="s">
        <v>134</v>
      </c>
      <c r="D76" s="107" t="s">
        <v>301</v>
      </c>
      <c r="E76" s="107" t="s">
        <v>478</v>
      </c>
      <c r="F76" s="132"/>
      <c r="G76" s="114">
        <v>-36</v>
      </c>
      <c r="H76" s="112">
        <f>H77</f>
        <v>-12</v>
      </c>
      <c r="I76" s="112"/>
      <c r="J76" s="112">
        <f>J77</f>
        <v>0</v>
      </c>
    </row>
    <row r="77" spans="1:14" s="66" customFormat="1" ht="31.5">
      <c r="A77" s="70"/>
      <c r="B77" s="283" t="s">
        <v>206</v>
      </c>
      <c r="C77" s="71" t="s">
        <v>134</v>
      </c>
      <c r="D77" s="71" t="s">
        <v>301</v>
      </c>
      <c r="E77" s="71" t="s">
        <v>478</v>
      </c>
      <c r="F77" s="156" t="s">
        <v>138</v>
      </c>
      <c r="G77" s="117">
        <v>-36</v>
      </c>
      <c r="H77" s="117">
        <v>-12</v>
      </c>
      <c r="I77" s="117"/>
      <c r="J77" s="117">
        <v>0</v>
      </c>
    </row>
    <row r="78" spans="1:14" s="66" customFormat="1" ht="31.5">
      <c r="A78" s="70"/>
      <c r="B78" s="136" t="s">
        <v>420</v>
      </c>
      <c r="C78" s="107" t="s">
        <v>134</v>
      </c>
      <c r="D78" s="107" t="s">
        <v>301</v>
      </c>
      <c r="E78" s="107" t="s">
        <v>358</v>
      </c>
      <c r="F78" s="183"/>
      <c r="G78" s="112">
        <v>5</v>
      </c>
      <c r="H78" s="112">
        <f>H79</f>
        <v>-5</v>
      </c>
      <c r="I78" s="112"/>
      <c r="J78" s="112">
        <f>J79</f>
        <v>5</v>
      </c>
    </row>
    <row r="79" spans="1:14" s="66" customFormat="1" ht="31.5">
      <c r="A79" s="70"/>
      <c r="B79" s="154" t="s">
        <v>206</v>
      </c>
      <c r="C79" s="71" t="s">
        <v>134</v>
      </c>
      <c r="D79" s="71" t="s">
        <v>301</v>
      </c>
      <c r="E79" s="71" t="s">
        <v>358</v>
      </c>
      <c r="F79" s="156" t="s">
        <v>138</v>
      </c>
      <c r="G79" s="117">
        <v>5</v>
      </c>
      <c r="H79" s="117">
        <v>-5</v>
      </c>
      <c r="I79" s="117"/>
      <c r="J79" s="117">
        <v>5</v>
      </c>
    </row>
    <row r="80" spans="1:14" s="65" customFormat="1" ht="18" hidden="1" customHeight="1">
      <c r="A80" s="110"/>
      <c r="B80" s="126" t="s">
        <v>206</v>
      </c>
      <c r="C80" s="107" t="s">
        <v>134</v>
      </c>
      <c r="D80" s="107" t="s">
        <v>301</v>
      </c>
      <c r="E80" s="107" t="s">
        <v>359</v>
      </c>
      <c r="F80" s="107" t="s">
        <v>138</v>
      </c>
      <c r="G80" s="112">
        <v>5</v>
      </c>
      <c r="H80" s="114">
        <v>5</v>
      </c>
      <c r="I80" s="114"/>
      <c r="J80" s="114">
        <v>5</v>
      </c>
    </row>
    <row r="81" spans="1:10" s="66" customFormat="1" ht="18" hidden="1" customHeight="1">
      <c r="A81" s="70" t="s">
        <v>149</v>
      </c>
      <c r="B81" s="161" t="s">
        <v>125</v>
      </c>
      <c r="C81" s="71" t="s">
        <v>131</v>
      </c>
      <c r="D81" s="71"/>
      <c r="E81" s="71"/>
      <c r="F81" s="71"/>
      <c r="G81" s="117">
        <v>0</v>
      </c>
      <c r="H81" s="114">
        <v>138</v>
      </c>
      <c r="I81" s="114"/>
      <c r="J81" s="114">
        <v>138</v>
      </c>
    </row>
    <row r="82" spans="1:10" s="66" customFormat="1" ht="31.5" hidden="1" customHeight="1">
      <c r="A82" s="70" t="s">
        <v>150</v>
      </c>
      <c r="B82" s="154" t="s">
        <v>183</v>
      </c>
      <c r="C82" s="71" t="s">
        <v>131</v>
      </c>
      <c r="D82" s="71" t="s">
        <v>184</v>
      </c>
      <c r="E82" s="71"/>
      <c r="F82" s="71"/>
      <c r="G82" s="117">
        <v>0</v>
      </c>
      <c r="H82" s="117">
        <v>138</v>
      </c>
      <c r="I82" s="117"/>
      <c r="J82" s="117">
        <v>138</v>
      </c>
    </row>
    <row r="83" spans="1:10" s="66" customFormat="1" ht="18" hidden="1" customHeight="1">
      <c r="A83" s="70"/>
      <c r="B83" s="154" t="s">
        <v>280</v>
      </c>
      <c r="C83" s="71" t="s">
        <v>131</v>
      </c>
      <c r="D83" s="71" t="s">
        <v>184</v>
      </c>
      <c r="E83" s="71" t="s">
        <v>360</v>
      </c>
      <c r="F83" s="71"/>
      <c r="G83" s="117">
        <v>0</v>
      </c>
      <c r="H83" s="117">
        <v>0</v>
      </c>
      <c r="I83" s="117"/>
      <c r="J83" s="117">
        <v>0</v>
      </c>
    </row>
    <row r="84" spans="1:10" s="65" customFormat="1" ht="18" hidden="1" customHeight="1">
      <c r="A84" s="110"/>
      <c r="B84" s="126" t="s">
        <v>206</v>
      </c>
      <c r="C84" s="107" t="s">
        <v>131</v>
      </c>
      <c r="D84" s="107" t="s">
        <v>184</v>
      </c>
      <c r="E84" s="107" t="s">
        <v>360</v>
      </c>
      <c r="F84" s="107" t="s">
        <v>138</v>
      </c>
      <c r="G84" s="112">
        <v>0</v>
      </c>
      <c r="H84" s="71" t="s">
        <v>278</v>
      </c>
      <c r="I84" s="117"/>
      <c r="J84" s="71" t="s">
        <v>278</v>
      </c>
    </row>
    <row r="85" spans="1:10" s="66" customFormat="1" ht="18" hidden="1" customHeight="1">
      <c r="A85" s="70"/>
      <c r="B85" s="161" t="s">
        <v>280</v>
      </c>
      <c r="C85" s="71" t="s">
        <v>131</v>
      </c>
      <c r="D85" s="71" t="s">
        <v>184</v>
      </c>
      <c r="E85" s="71" t="s">
        <v>245</v>
      </c>
      <c r="F85" s="71"/>
      <c r="G85" s="117">
        <v>0</v>
      </c>
      <c r="H85" s="71" t="s">
        <v>382</v>
      </c>
      <c r="I85" s="117"/>
      <c r="J85" s="71" t="s">
        <v>382</v>
      </c>
    </row>
    <row r="86" spans="1:10" s="66" customFormat="1" ht="31.5" hidden="1" customHeight="1">
      <c r="A86" s="70"/>
      <c r="B86" s="154" t="s">
        <v>206</v>
      </c>
      <c r="C86" s="71" t="s">
        <v>131</v>
      </c>
      <c r="D86" s="71" t="s">
        <v>184</v>
      </c>
      <c r="E86" s="71" t="s">
        <v>360</v>
      </c>
      <c r="F86" s="71" t="s">
        <v>138</v>
      </c>
      <c r="G86" s="117">
        <v>0</v>
      </c>
      <c r="H86" s="112">
        <v>138</v>
      </c>
      <c r="I86" s="112"/>
      <c r="J86" s="112">
        <v>138</v>
      </c>
    </row>
    <row r="87" spans="1:10" s="66" customFormat="1" ht="18" hidden="1" customHeight="1">
      <c r="A87" s="70"/>
      <c r="B87" s="154" t="s">
        <v>155</v>
      </c>
      <c r="C87" s="71" t="s">
        <v>131</v>
      </c>
      <c r="D87" s="71" t="s">
        <v>184</v>
      </c>
      <c r="E87" s="71" t="s">
        <v>360</v>
      </c>
      <c r="F87" s="71" t="s">
        <v>139</v>
      </c>
      <c r="G87" s="117">
        <v>0</v>
      </c>
      <c r="H87" s="71" t="s">
        <v>278</v>
      </c>
      <c r="I87" s="117"/>
      <c r="J87" s="71" t="s">
        <v>278</v>
      </c>
    </row>
    <row r="88" spans="1:10" s="66" customFormat="1" ht="18">
      <c r="A88" s="70"/>
      <c r="B88" s="136" t="s">
        <v>421</v>
      </c>
      <c r="C88" s="107" t="s">
        <v>134</v>
      </c>
      <c r="D88" s="107" t="s">
        <v>301</v>
      </c>
      <c r="E88" s="107" t="s">
        <v>359</v>
      </c>
      <c r="F88" s="183"/>
      <c r="G88" s="112">
        <v>5</v>
      </c>
      <c r="H88" s="112">
        <f>H89</f>
        <v>0</v>
      </c>
      <c r="I88" s="112"/>
      <c r="J88" s="112">
        <v>5</v>
      </c>
    </row>
    <row r="89" spans="1:10" s="66" customFormat="1" ht="31.5">
      <c r="A89" s="70"/>
      <c r="B89" s="154" t="s">
        <v>206</v>
      </c>
      <c r="C89" s="71" t="s">
        <v>134</v>
      </c>
      <c r="D89" s="71" t="s">
        <v>301</v>
      </c>
      <c r="E89" s="71" t="s">
        <v>359</v>
      </c>
      <c r="F89" s="156" t="s">
        <v>138</v>
      </c>
      <c r="G89" s="117">
        <v>5</v>
      </c>
      <c r="H89" s="117">
        <v>0</v>
      </c>
      <c r="I89" s="117"/>
      <c r="J89" s="117">
        <v>5</v>
      </c>
    </row>
    <row r="90" spans="1:10" s="65" customFormat="1" ht="18">
      <c r="A90" s="110" t="s">
        <v>149</v>
      </c>
      <c r="B90" s="131" t="s">
        <v>125</v>
      </c>
      <c r="C90" s="107" t="s">
        <v>131</v>
      </c>
      <c r="D90" s="107"/>
      <c r="E90" s="107"/>
      <c r="F90" s="132"/>
      <c r="G90" s="114">
        <f t="shared" ref="G90:J91" si="7">G91</f>
        <v>73.900000000000006</v>
      </c>
      <c r="H90" s="112">
        <f t="shared" si="7"/>
        <v>-23.4</v>
      </c>
      <c r="I90" s="112">
        <f t="shared" si="7"/>
        <v>0</v>
      </c>
      <c r="J90" s="114">
        <f t="shared" si="7"/>
        <v>100.87</v>
      </c>
    </row>
    <row r="91" spans="1:10" s="65" customFormat="1" ht="18">
      <c r="A91" s="110" t="s">
        <v>150</v>
      </c>
      <c r="B91" s="136" t="s">
        <v>183</v>
      </c>
      <c r="C91" s="107" t="s">
        <v>131</v>
      </c>
      <c r="D91" s="107" t="s">
        <v>184</v>
      </c>
      <c r="E91" s="107"/>
      <c r="F91" s="132"/>
      <c r="G91" s="114">
        <f>G96</f>
        <v>73.900000000000006</v>
      </c>
      <c r="H91" s="112">
        <f>H92+H94</f>
        <v>-23.4</v>
      </c>
      <c r="I91" s="112">
        <f t="shared" si="7"/>
        <v>0</v>
      </c>
      <c r="J91" s="112">
        <f>J92+J94</f>
        <v>100.87</v>
      </c>
    </row>
    <row r="92" spans="1:10" s="66" customFormat="1" ht="31.5">
      <c r="A92" s="70"/>
      <c r="B92" s="229" t="s">
        <v>280</v>
      </c>
      <c r="C92" s="107" t="s">
        <v>131</v>
      </c>
      <c r="D92" s="107" t="s">
        <v>184</v>
      </c>
      <c r="E92" s="107" t="s">
        <v>371</v>
      </c>
      <c r="F92" s="183"/>
      <c r="G92" s="112">
        <f>G97</f>
        <v>-62.2</v>
      </c>
      <c r="H92" s="112">
        <f>H93</f>
        <v>-23.4</v>
      </c>
      <c r="I92" s="112">
        <f>I93+I97</f>
        <v>0</v>
      </c>
      <c r="J92" s="112">
        <f>J93</f>
        <v>0</v>
      </c>
    </row>
    <row r="93" spans="1:10" s="66" customFormat="1" ht="31.5">
      <c r="A93" s="70"/>
      <c r="B93" s="154" t="s">
        <v>206</v>
      </c>
      <c r="C93" s="71" t="s">
        <v>131</v>
      </c>
      <c r="D93" s="71" t="s">
        <v>184</v>
      </c>
      <c r="E93" s="71" t="s">
        <v>371</v>
      </c>
      <c r="F93" s="156" t="s">
        <v>138</v>
      </c>
      <c r="G93" s="117"/>
      <c r="H93" s="117">
        <v>-23.4</v>
      </c>
      <c r="I93" s="117">
        <v>0</v>
      </c>
      <c r="J93" s="117">
        <v>0</v>
      </c>
    </row>
    <row r="94" spans="1:10" s="66" customFormat="1" ht="18">
      <c r="A94" s="70"/>
      <c r="B94" s="229" t="s">
        <v>405</v>
      </c>
      <c r="C94" s="107" t="s">
        <v>131</v>
      </c>
      <c r="D94" s="107" t="s">
        <v>184</v>
      </c>
      <c r="E94" s="107" t="s">
        <v>360</v>
      </c>
      <c r="F94" s="183"/>
      <c r="G94" s="112">
        <f>G99</f>
        <v>-62.2</v>
      </c>
      <c r="H94" s="112">
        <f>H95</f>
        <v>0</v>
      </c>
      <c r="I94" s="112">
        <f>I95+I99</f>
        <v>0</v>
      </c>
      <c r="J94" s="112">
        <f>J95</f>
        <v>100.87</v>
      </c>
    </row>
    <row r="95" spans="1:10" s="66" customFormat="1" ht="31.5">
      <c r="A95" s="70"/>
      <c r="B95" s="154" t="s">
        <v>206</v>
      </c>
      <c r="C95" s="71" t="s">
        <v>131</v>
      </c>
      <c r="D95" s="71" t="s">
        <v>184</v>
      </c>
      <c r="E95" s="71" t="s">
        <v>360</v>
      </c>
      <c r="F95" s="156" t="s">
        <v>138</v>
      </c>
      <c r="G95" s="117"/>
      <c r="H95" s="117">
        <v>0</v>
      </c>
      <c r="I95" s="117">
        <v>0</v>
      </c>
      <c r="J95" s="117">
        <v>100.87</v>
      </c>
    </row>
    <row r="96" spans="1:10" s="66" customFormat="1" ht="18">
      <c r="A96" s="110" t="s">
        <v>152</v>
      </c>
      <c r="B96" s="252" t="s">
        <v>126</v>
      </c>
      <c r="C96" s="107" t="s">
        <v>135</v>
      </c>
      <c r="D96" s="107"/>
      <c r="E96" s="107"/>
      <c r="F96" s="107"/>
      <c r="G96" s="112">
        <v>73.900000000000006</v>
      </c>
      <c r="H96" s="253">
        <f>SUM(H97+H100+H105)</f>
        <v>681.1</v>
      </c>
      <c r="I96" s="253" t="e">
        <f>SUM(I97+I100+I105+I115+#REF!)</f>
        <v>#REF!</v>
      </c>
      <c r="J96" s="277">
        <f>SUM(J97+J100+J105)</f>
        <v>1250.0899999999999</v>
      </c>
    </row>
    <row r="97" spans="1:10" s="66" customFormat="1" ht="18">
      <c r="A97" s="110" t="s">
        <v>156</v>
      </c>
      <c r="B97" s="293" t="s">
        <v>173</v>
      </c>
      <c r="C97" s="107" t="s">
        <v>135</v>
      </c>
      <c r="D97" s="107" t="s">
        <v>128</v>
      </c>
      <c r="E97" s="107"/>
      <c r="F97" s="183"/>
      <c r="G97" s="112">
        <v>-62.2</v>
      </c>
      <c r="H97" s="162">
        <f>SUM(H98)</f>
        <v>0</v>
      </c>
      <c r="I97" s="162">
        <f t="shared" ref="I97:J97" si="8">SUM(I98)</f>
        <v>0</v>
      </c>
      <c r="J97" s="112">
        <f t="shared" si="8"/>
        <v>0</v>
      </c>
    </row>
    <row r="98" spans="1:10" s="66" customFormat="1" ht="31.5">
      <c r="A98" s="110"/>
      <c r="B98" s="293" t="s">
        <v>406</v>
      </c>
      <c r="C98" s="107" t="s">
        <v>135</v>
      </c>
      <c r="D98" s="107" t="s">
        <v>128</v>
      </c>
      <c r="E98" s="107" t="s">
        <v>389</v>
      </c>
      <c r="F98" s="183"/>
      <c r="G98" s="112">
        <v>-62.2</v>
      </c>
      <c r="H98" s="162">
        <f>SUM(H99)</f>
        <v>0</v>
      </c>
      <c r="I98" s="162">
        <f t="shared" ref="I98:J98" si="9">SUM(I99)</f>
        <v>0</v>
      </c>
      <c r="J98" s="112">
        <f t="shared" si="9"/>
        <v>0</v>
      </c>
    </row>
    <row r="99" spans="1:10" s="65" customFormat="1" ht="18">
      <c r="A99" s="110"/>
      <c r="B99" s="128" t="s">
        <v>413</v>
      </c>
      <c r="C99" s="71" t="s">
        <v>135</v>
      </c>
      <c r="D99" s="71" t="s">
        <v>128</v>
      </c>
      <c r="E99" s="71" t="s">
        <v>407</v>
      </c>
      <c r="F99" s="71" t="s">
        <v>409</v>
      </c>
      <c r="G99" s="117">
        <v>-62.2</v>
      </c>
      <c r="H99" s="254">
        <v>0</v>
      </c>
      <c r="I99" s="269"/>
      <c r="J99" s="305">
        <v>0</v>
      </c>
    </row>
    <row r="100" spans="1:10" s="66" customFormat="1" ht="18">
      <c r="A100" s="110" t="s">
        <v>313</v>
      </c>
      <c r="B100" s="293" t="s">
        <v>311</v>
      </c>
      <c r="C100" s="107" t="s">
        <v>135</v>
      </c>
      <c r="D100" s="107" t="s">
        <v>129</v>
      </c>
      <c r="E100" s="107"/>
      <c r="F100" s="183"/>
      <c r="G100" s="112">
        <v>-62.2</v>
      </c>
      <c r="H100" s="162">
        <f>SUM(H101)</f>
        <v>0</v>
      </c>
      <c r="I100" s="162">
        <f t="shared" ref="I100:J100" si="10">SUM(I101)</f>
        <v>0</v>
      </c>
      <c r="J100" s="112">
        <f t="shared" si="10"/>
        <v>85</v>
      </c>
    </row>
    <row r="101" spans="1:10" s="66" customFormat="1" ht="31.5">
      <c r="A101" s="110"/>
      <c r="B101" s="293" t="s">
        <v>406</v>
      </c>
      <c r="C101" s="107" t="s">
        <v>135</v>
      </c>
      <c r="D101" s="107" t="s">
        <v>129</v>
      </c>
      <c r="E101" s="107" t="s">
        <v>389</v>
      </c>
      <c r="F101" s="183"/>
      <c r="G101" s="112">
        <v>-62.2</v>
      </c>
      <c r="H101" s="162">
        <f>SUM(H102)</f>
        <v>0</v>
      </c>
      <c r="I101" s="162">
        <f t="shared" ref="I101:J101" si="11">SUM(I102)</f>
        <v>0</v>
      </c>
      <c r="J101" s="112">
        <f t="shared" si="11"/>
        <v>85</v>
      </c>
    </row>
    <row r="102" spans="1:10" s="65" customFormat="1" ht="18">
      <c r="A102" s="110"/>
      <c r="B102" s="128" t="s">
        <v>413</v>
      </c>
      <c r="C102" s="71" t="s">
        <v>135</v>
      </c>
      <c r="D102" s="71" t="s">
        <v>129</v>
      </c>
      <c r="E102" s="71" t="s">
        <v>407</v>
      </c>
      <c r="F102" s="71" t="s">
        <v>409</v>
      </c>
      <c r="G102" s="117">
        <v>-62.2</v>
      </c>
      <c r="H102" s="254">
        <v>0</v>
      </c>
      <c r="I102" s="269"/>
      <c r="J102" s="305">
        <v>85</v>
      </c>
    </row>
    <row r="103" spans="1:10" s="65" customFormat="1" ht="47.25" hidden="1" customHeight="1">
      <c r="A103" s="292"/>
      <c r="B103" s="128" t="s">
        <v>312</v>
      </c>
      <c r="C103" s="71" t="s">
        <v>135</v>
      </c>
      <c r="D103" s="71" t="s">
        <v>129</v>
      </c>
      <c r="E103" s="71" t="s">
        <v>361</v>
      </c>
      <c r="F103" s="71"/>
      <c r="G103" s="117">
        <v>-62.2</v>
      </c>
      <c r="H103" s="117">
        <v>0</v>
      </c>
      <c r="I103" s="117"/>
      <c r="J103" s="117">
        <v>0</v>
      </c>
    </row>
    <row r="104" spans="1:10" s="65" customFormat="1" ht="31.5" hidden="1" customHeight="1">
      <c r="A104" s="292"/>
      <c r="B104" s="154" t="s">
        <v>206</v>
      </c>
      <c r="C104" s="71" t="s">
        <v>135</v>
      </c>
      <c r="D104" s="71" t="s">
        <v>129</v>
      </c>
      <c r="E104" s="71" t="s">
        <v>361</v>
      </c>
      <c r="F104" s="156" t="s">
        <v>138</v>
      </c>
      <c r="G104" s="117">
        <v>-62.2</v>
      </c>
      <c r="H104" s="156" t="s">
        <v>278</v>
      </c>
      <c r="I104" s="103"/>
      <c r="J104" s="71" t="s">
        <v>278</v>
      </c>
    </row>
    <row r="105" spans="1:10" s="65" customFormat="1" ht="18">
      <c r="A105" s="110" t="s">
        <v>412</v>
      </c>
      <c r="B105" s="126" t="s">
        <v>37</v>
      </c>
      <c r="C105" s="107" t="s">
        <v>135</v>
      </c>
      <c r="D105" s="107" t="s">
        <v>134</v>
      </c>
      <c r="E105" s="107"/>
      <c r="F105" s="183"/>
      <c r="G105" s="112">
        <v>136.1</v>
      </c>
      <c r="H105" s="284">
        <f>SUM(H106+H115+H117)</f>
        <v>681.1</v>
      </c>
      <c r="I105" s="284" t="e">
        <f>SUM(I106+I115+#REF!)</f>
        <v>#REF!</v>
      </c>
      <c r="J105" s="306">
        <f>SUM(J106+J115+J117)</f>
        <v>1165.0899999999999</v>
      </c>
    </row>
    <row r="106" spans="1:10" s="66" customFormat="1" ht="18">
      <c r="A106" s="70"/>
      <c r="B106" s="293" t="s">
        <v>411</v>
      </c>
      <c r="C106" s="107" t="s">
        <v>135</v>
      </c>
      <c r="D106" s="107" t="s">
        <v>134</v>
      </c>
      <c r="E106" s="107" t="s">
        <v>362</v>
      </c>
      <c r="F106" s="183"/>
      <c r="G106" s="112">
        <v>-62.2</v>
      </c>
      <c r="H106" s="162">
        <f>H107+H114</f>
        <v>1082.7</v>
      </c>
      <c r="I106" s="112"/>
      <c r="J106" s="112">
        <f>J107+J114</f>
        <v>1095.0899999999999</v>
      </c>
    </row>
    <row r="107" spans="1:10" s="65" customFormat="1" ht="31.5">
      <c r="A107" s="72"/>
      <c r="B107" s="128" t="s">
        <v>206</v>
      </c>
      <c r="C107" s="71" t="s">
        <v>135</v>
      </c>
      <c r="D107" s="71" t="s">
        <v>134</v>
      </c>
      <c r="E107" s="71" t="s">
        <v>362</v>
      </c>
      <c r="F107" s="156" t="s">
        <v>138</v>
      </c>
      <c r="G107" s="117">
        <v>130.1</v>
      </c>
      <c r="H107" s="156" t="s">
        <v>474</v>
      </c>
      <c r="I107" s="103"/>
      <c r="J107" s="71" t="s">
        <v>480</v>
      </c>
    </row>
    <row r="108" spans="1:10" s="65" customFormat="1" ht="18" hidden="1" customHeight="1">
      <c r="A108" s="72"/>
      <c r="B108" s="154" t="s">
        <v>260</v>
      </c>
      <c r="C108" s="71" t="s">
        <v>135</v>
      </c>
      <c r="D108" s="71" t="s">
        <v>134</v>
      </c>
      <c r="E108" s="71" t="s">
        <v>362</v>
      </c>
      <c r="F108" s="156" t="s">
        <v>138</v>
      </c>
      <c r="G108" s="117">
        <v>130.1</v>
      </c>
      <c r="H108" s="156" t="s">
        <v>365</v>
      </c>
      <c r="I108" s="103"/>
      <c r="J108" s="71" t="s">
        <v>365</v>
      </c>
    </row>
    <row r="109" spans="1:10" s="65" customFormat="1" ht="31.5" hidden="1" customHeight="1">
      <c r="A109" s="72"/>
      <c r="B109" s="154" t="s">
        <v>237</v>
      </c>
      <c r="C109" s="71" t="s">
        <v>135</v>
      </c>
      <c r="D109" s="71" t="s">
        <v>134</v>
      </c>
      <c r="E109" s="71" t="s">
        <v>228</v>
      </c>
      <c r="F109" s="156"/>
      <c r="G109" s="117">
        <v>6</v>
      </c>
      <c r="H109" s="156" t="s">
        <v>364</v>
      </c>
      <c r="I109" s="103"/>
      <c r="J109" s="71" t="s">
        <v>364</v>
      </c>
    </row>
    <row r="110" spans="1:10" s="65" customFormat="1" ht="18" hidden="1" customHeight="1">
      <c r="A110" s="72"/>
      <c r="B110" s="154" t="s">
        <v>260</v>
      </c>
      <c r="C110" s="71" t="s">
        <v>135</v>
      </c>
      <c r="D110" s="71" t="s">
        <v>134</v>
      </c>
      <c r="E110" s="71" t="s">
        <v>363</v>
      </c>
      <c r="F110" s="156" t="s">
        <v>138</v>
      </c>
      <c r="G110" s="117">
        <v>6</v>
      </c>
      <c r="H110" s="156" t="s">
        <v>364</v>
      </c>
      <c r="I110" s="117"/>
      <c r="J110" s="71" t="s">
        <v>364</v>
      </c>
    </row>
    <row r="111" spans="1:10" s="65" customFormat="1" ht="31.5" hidden="1" customHeight="1">
      <c r="A111" s="72" t="s">
        <v>153</v>
      </c>
      <c r="B111" s="154" t="s">
        <v>151</v>
      </c>
      <c r="C111" s="71" t="s">
        <v>136</v>
      </c>
      <c r="D111" s="71"/>
      <c r="E111" s="71"/>
      <c r="F111" s="156"/>
      <c r="G111" s="117">
        <v>765</v>
      </c>
      <c r="H111" s="156" t="s">
        <v>383</v>
      </c>
      <c r="I111" s="103"/>
      <c r="J111" s="71" t="s">
        <v>383</v>
      </c>
    </row>
    <row r="112" spans="1:10" s="65" customFormat="1" ht="31.5" hidden="1" customHeight="1">
      <c r="A112" s="281">
        <v>43836</v>
      </c>
      <c r="B112" s="154" t="s">
        <v>36</v>
      </c>
      <c r="C112" s="71" t="s">
        <v>136</v>
      </c>
      <c r="D112" s="71" t="s">
        <v>128</v>
      </c>
      <c r="E112" s="71"/>
      <c r="F112" s="156"/>
      <c r="G112" s="117">
        <v>765</v>
      </c>
      <c r="H112" s="112">
        <v>1314.6</v>
      </c>
      <c r="I112" s="112"/>
      <c r="J112" s="112">
        <v>1314.6</v>
      </c>
    </row>
    <row r="113" spans="1:10" s="65" customFormat="1" ht="31.5" hidden="1" customHeight="1">
      <c r="A113" s="72"/>
      <c r="B113" s="216" t="s">
        <v>180</v>
      </c>
      <c r="C113" s="71" t="s">
        <v>136</v>
      </c>
      <c r="D113" s="71" t="s">
        <v>128</v>
      </c>
      <c r="E113" s="71" t="s">
        <v>337</v>
      </c>
      <c r="F113" s="156"/>
      <c r="G113" s="117">
        <v>741</v>
      </c>
      <c r="H113" s="112">
        <v>1290.5999999999999</v>
      </c>
      <c r="I113" s="112"/>
      <c r="J113" s="112">
        <v>1290.5999999999999</v>
      </c>
    </row>
    <row r="114" spans="1:10" s="65" customFormat="1" ht="18">
      <c r="A114" s="110"/>
      <c r="B114" s="154" t="s">
        <v>155</v>
      </c>
      <c r="C114" s="71" t="s">
        <v>135</v>
      </c>
      <c r="D114" s="71" t="s">
        <v>134</v>
      </c>
      <c r="E114" s="71" t="s">
        <v>362</v>
      </c>
      <c r="F114" s="71" t="s">
        <v>139</v>
      </c>
      <c r="G114" s="117">
        <v>2.2000000000000002</v>
      </c>
      <c r="H114" s="103">
        <v>2</v>
      </c>
      <c r="I114" s="103"/>
      <c r="J114" s="103">
        <v>2</v>
      </c>
    </row>
    <row r="115" spans="1:10" s="66" customFormat="1" ht="18">
      <c r="A115" s="70"/>
      <c r="B115" s="293" t="s">
        <v>411</v>
      </c>
      <c r="C115" s="107" t="s">
        <v>135</v>
      </c>
      <c r="D115" s="107" t="s">
        <v>134</v>
      </c>
      <c r="E115" s="107" t="s">
        <v>363</v>
      </c>
      <c r="F115" s="183"/>
      <c r="G115" s="112">
        <v>-62.2</v>
      </c>
      <c r="H115" s="162">
        <f>H116</f>
        <v>0</v>
      </c>
      <c r="I115" s="112"/>
      <c r="J115" s="112">
        <f>J116</f>
        <v>10</v>
      </c>
    </row>
    <row r="116" spans="1:10" s="65" customFormat="1" ht="31.5">
      <c r="A116" s="72"/>
      <c r="B116" s="128" t="s">
        <v>206</v>
      </c>
      <c r="C116" s="71" t="s">
        <v>135</v>
      </c>
      <c r="D116" s="71" t="s">
        <v>134</v>
      </c>
      <c r="E116" s="71" t="s">
        <v>363</v>
      </c>
      <c r="F116" s="156" t="s">
        <v>138</v>
      </c>
      <c r="G116" s="117">
        <v>130.1</v>
      </c>
      <c r="H116" s="254">
        <v>0</v>
      </c>
      <c r="I116" s="269"/>
      <c r="J116" s="305">
        <v>10</v>
      </c>
    </row>
    <row r="117" spans="1:10" s="66" customFormat="1" ht="18">
      <c r="A117" s="70"/>
      <c r="B117" s="293" t="s">
        <v>411</v>
      </c>
      <c r="C117" s="107" t="s">
        <v>135</v>
      </c>
      <c r="D117" s="107" t="s">
        <v>134</v>
      </c>
      <c r="E117" s="107" t="s">
        <v>410</v>
      </c>
      <c r="F117" s="183"/>
      <c r="G117" s="112">
        <v>-62.2</v>
      </c>
      <c r="H117" s="162">
        <f>H118+H119</f>
        <v>-401.6</v>
      </c>
      <c r="I117" s="112"/>
      <c r="J117" s="306">
        <f>J118+J119</f>
        <v>60</v>
      </c>
    </row>
    <row r="118" spans="1:10" s="65" customFormat="1" ht="18">
      <c r="A118" s="72"/>
      <c r="B118" s="216" t="s">
        <v>413</v>
      </c>
      <c r="C118" s="71" t="s">
        <v>135</v>
      </c>
      <c r="D118" s="71" t="s">
        <v>134</v>
      </c>
      <c r="E118" s="71" t="s">
        <v>408</v>
      </c>
      <c r="F118" s="156" t="s">
        <v>409</v>
      </c>
      <c r="G118" s="117">
        <v>130.1</v>
      </c>
      <c r="H118" s="156" t="s">
        <v>278</v>
      </c>
      <c r="I118" s="103"/>
      <c r="J118" s="305">
        <v>60</v>
      </c>
    </row>
    <row r="119" spans="1:10" s="65" customFormat="1" ht="31.5">
      <c r="A119" s="72"/>
      <c r="B119" s="128" t="s">
        <v>206</v>
      </c>
      <c r="C119" s="71" t="s">
        <v>135</v>
      </c>
      <c r="D119" s="71" t="s">
        <v>134</v>
      </c>
      <c r="E119" s="71" t="s">
        <v>410</v>
      </c>
      <c r="F119" s="156" t="s">
        <v>138</v>
      </c>
      <c r="G119" s="117">
        <v>130.1</v>
      </c>
      <c r="H119" s="156" t="s">
        <v>453</v>
      </c>
      <c r="I119" s="103"/>
      <c r="J119" s="305">
        <v>0</v>
      </c>
    </row>
    <row r="120" spans="1:10" s="65" customFormat="1" ht="18">
      <c r="A120" s="110" t="s">
        <v>153</v>
      </c>
      <c r="B120" s="126" t="s">
        <v>151</v>
      </c>
      <c r="C120" s="107" t="s">
        <v>136</v>
      </c>
      <c r="D120" s="107"/>
      <c r="E120" s="107"/>
      <c r="F120" s="107"/>
      <c r="G120" s="112" t="e">
        <f>G121</f>
        <v>#REF!</v>
      </c>
      <c r="H120" s="114">
        <f>H121</f>
        <v>-20</v>
      </c>
      <c r="I120" s="114" t="e">
        <f>I121</f>
        <v>#REF!</v>
      </c>
      <c r="J120" s="112">
        <f>J121</f>
        <v>537</v>
      </c>
    </row>
    <row r="121" spans="1:10" s="65" customFormat="1" ht="18">
      <c r="A121" s="110" t="s">
        <v>157</v>
      </c>
      <c r="B121" s="126" t="s">
        <v>36</v>
      </c>
      <c r="C121" s="107" t="s">
        <v>136</v>
      </c>
      <c r="D121" s="107" t="s">
        <v>128</v>
      </c>
      <c r="E121" s="107"/>
      <c r="F121" s="107"/>
      <c r="G121" s="112" t="e">
        <f>#REF!</f>
        <v>#REF!</v>
      </c>
      <c r="H121" s="114">
        <f>H125</f>
        <v>-20</v>
      </c>
      <c r="I121" s="114" t="e">
        <f>I125+#REF!</f>
        <v>#REF!</v>
      </c>
      <c r="J121" s="114">
        <f>J125</f>
        <v>537</v>
      </c>
    </row>
    <row r="122" spans="1:10" s="65" customFormat="1" ht="18" hidden="1">
      <c r="A122" s="72"/>
      <c r="B122" s="154" t="s">
        <v>124</v>
      </c>
      <c r="C122" s="71" t="s">
        <v>136</v>
      </c>
      <c r="D122" s="71" t="s">
        <v>128</v>
      </c>
      <c r="E122" s="71" t="s">
        <v>154</v>
      </c>
      <c r="F122" s="156">
        <v>851</v>
      </c>
      <c r="G122" s="117">
        <v>0</v>
      </c>
      <c r="H122" s="103">
        <v>0</v>
      </c>
      <c r="I122" s="103">
        <v>0</v>
      </c>
      <c r="J122" s="103">
        <v>0</v>
      </c>
    </row>
    <row r="123" spans="1:10" s="65" customFormat="1" ht="18" hidden="1">
      <c r="A123" s="72"/>
      <c r="B123" s="154" t="s">
        <v>176</v>
      </c>
      <c r="C123" s="71" t="s">
        <v>136</v>
      </c>
      <c r="D123" s="71" t="s">
        <v>128</v>
      </c>
      <c r="E123" s="71" t="s">
        <v>154</v>
      </c>
      <c r="F123" s="156">
        <v>852</v>
      </c>
      <c r="G123" s="117">
        <v>0</v>
      </c>
      <c r="H123" s="117" t="e">
        <f>#REF!+#REF!</f>
        <v>#REF!</v>
      </c>
      <c r="I123" s="117" t="e">
        <f>SUM(I124:I125)</f>
        <v>#REF!</v>
      </c>
      <c r="J123" s="103">
        <v>0</v>
      </c>
    </row>
    <row r="124" spans="1:10" s="65" customFormat="1" ht="18" hidden="1">
      <c r="A124" s="72"/>
      <c r="B124" s="154" t="s">
        <v>155</v>
      </c>
      <c r="C124" s="71" t="s">
        <v>136</v>
      </c>
      <c r="D124" s="71" t="s">
        <v>128</v>
      </c>
      <c r="E124" s="71" t="s">
        <v>154</v>
      </c>
      <c r="F124" s="156" t="s">
        <v>139</v>
      </c>
      <c r="G124" s="117"/>
      <c r="H124" s="156"/>
      <c r="I124" s="103">
        <v>0</v>
      </c>
      <c r="J124" s="103">
        <v>0</v>
      </c>
    </row>
    <row r="125" spans="1:10" s="65" customFormat="1" ht="35.25" customHeight="1">
      <c r="A125" s="72"/>
      <c r="B125" s="136" t="s">
        <v>415</v>
      </c>
      <c r="C125" s="107" t="s">
        <v>136</v>
      </c>
      <c r="D125" s="107" t="s">
        <v>128</v>
      </c>
      <c r="E125" s="107" t="s">
        <v>369</v>
      </c>
      <c r="F125" s="183"/>
      <c r="G125" s="162" t="e">
        <f>#REF!+#REF!+#REF!+#REF!</f>
        <v>#REF!</v>
      </c>
      <c r="H125" s="162">
        <f>H127+H126</f>
        <v>-20</v>
      </c>
      <c r="I125" s="162" t="e">
        <f>#REF!+#REF!+#REF!+#REF!+#REF!+#REF!+#REF!+#REF!+#REF!+#REF!+#REF!</f>
        <v>#REF!</v>
      </c>
      <c r="J125" s="112">
        <f>J127+J126</f>
        <v>537</v>
      </c>
    </row>
    <row r="126" spans="1:10" s="65" customFormat="1" ht="31.5">
      <c r="A126" s="110"/>
      <c r="B126" s="128" t="s">
        <v>206</v>
      </c>
      <c r="C126" s="71" t="s">
        <v>136</v>
      </c>
      <c r="D126" s="71" t="s">
        <v>128</v>
      </c>
      <c r="E126" s="71" t="s">
        <v>369</v>
      </c>
      <c r="F126" s="71" t="s">
        <v>138</v>
      </c>
      <c r="G126" s="117">
        <v>2.2000000000000002</v>
      </c>
      <c r="H126" s="103">
        <v>50</v>
      </c>
      <c r="I126" s="103"/>
      <c r="J126" s="103">
        <v>50</v>
      </c>
    </row>
    <row r="127" spans="1:10" s="65" customFormat="1" ht="18">
      <c r="A127" s="110"/>
      <c r="B127" s="154" t="s">
        <v>155</v>
      </c>
      <c r="C127" s="71" t="s">
        <v>136</v>
      </c>
      <c r="D127" s="71" t="s">
        <v>128</v>
      </c>
      <c r="E127" s="71" t="s">
        <v>369</v>
      </c>
      <c r="F127" s="71" t="s">
        <v>139</v>
      </c>
      <c r="G127" s="117">
        <v>2.2000000000000002</v>
      </c>
      <c r="H127" s="103">
        <v>-70</v>
      </c>
      <c r="I127" s="103"/>
      <c r="J127" s="103">
        <v>487</v>
      </c>
    </row>
    <row r="128" spans="1:10" s="65" customFormat="1" ht="18">
      <c r="A128" s="110" t="s">
        <v>160</v>
      </c>
      <c r="B128" s="79" t="s">
        <v>127</v>
      </c>
      <c r="C128" s="107" t="s">
        <v>137</v>
      </c>
      <c r="D128" s="107"/>
      <c r="E128" s="107"/>
      <c r="F128" s="107"/>
      <c r="G128" s="112">
        <v>-714.4</v>
      </c>
      <c r="H128" s="162">
        <f>SUM(H129)</f>
        <v>455.30000000000007</v>
      </c>
      <c r="I128" s="162">
        <f t="shared" ref="I128:J128" si="12">SUM(I129)</f>
        <v>0</v>
      </c>
      <c r="J128" s="112">
        <f t="shared" si="12"/>
        <v>4344.42</v>
      </c>
    </row>
    <row r="129" spans="1:10" s="65" customFormat="1" ht="18">
      <c r="A129" s="110" t="s">
        <v>161</v>
      </c>
      <c r="B129" s="137" t="s">
        <v>57</v>
      </c>
      <c r="C129" s="107" t="s">
        <v>137</v>
      </c>
      <c r="D129" s="107" t="s">
        <v>135</v>
      </c>
      <c r="E129" s="107"/>
      <c r="F129" s="107"/>
      <c r="G129" s="112">
        <v>-714.4</v>
      </c>
      <c r="H129" s="162">
        <f>SUM(H130+H134+H159+H141)</f>
        <v>455.30000000000007</v>
      </c>
      <c r="I129" s="162">
        <f>SUM(I130+I134+I159)</f>
        <v>0</v>
      </c>
      <c r="J129" s="112">
        <f>SUM(J130+J134+J159+J141)</f>
        <v>4344.42</v>
      </c>
    </row>
    <row r="130" spans="1:10" s="65" customFormat="1" ht="35.25" customHeight="1">
      <c r="A130" s="72"/>
      <c r="B130" s="136" t="s">
        <v>415</v>
      </c>
      <c r="C130" s="107" t="s">
        <v>137</v>
      </c>
      <c r="D130" s="107" t="s">
        <v>135</v>
      </c>
      <c r="E130" s="107" t="s">
        <v>366</v>
      </c>
      <c r="F130" s="156"/>
      <c r="G130" s="155">
        <v>182.6</v>
      </c>
      <c r="H130" s="162">
        <f>H131+H133</f>
        <v>845.7</v>
      </c>
      <c r="I130" s="162">
        <f t="shared" ref="I130" si="13">SUM(I131+I133)</f>
        <v>0</v>
      </c>
      <c r="J130" s="112">
        <f>SUM(J131+J133)</f>
        <v>3514.2</v>
      </c>
    </row>
    <row r="131" spans="1:10" s="65" customFormat="1" ht="19.5" customHeight="1">
      <c r="A131" s="72"/>
      <c r="B131" s="128" t="s">
        <v>238</v>
      </c>
      <c r="C131" s="71" t="s">
        <v>137</v>
      </c>
      <c r="D131" s="71" t="s">
        <v>135</v>
      </c>
      <c r="E131" s="71" t="s">
        <v>366</v>
      </c>
      <c r="F131" s="156" t="s">
        <v>141</v>
      </c>
      <c r="G131" s="155">
        <v>92.4</v>
      </c>
      <c r="H131" s="155">
        <v>618</v>
      </c>
      <c r="I131" s="155"/>
      <c r="J131" s="117">
        <v>2688.33</v>
      </c>
    </row>
    <row r="132" spans="1:10" s="65" customFormat="1" ht="19.5" hidden="1" customHeight="1">
      <c r="A132" s="72"/>
      <c r="B132" s="154" t="s">
        <v>239</v>
      </c>
      <c r="C132" s="71" t="s">
        <v>137</v>
      </c>
      <c r="D132" s="71" t="s">
        <v>135</v>
      </c>
      <c r="E132" s="71" t="s">
        <v>366</v>
      </c>
      <c r="F132" s="156" t="s">
        <v>186</v>
      </c>
      <c r="G132" s="155">
        <v>90.2</v>
      </c>
      <c r="H132" s="156" t="s">
        <v>386</v>
      </c>
      <c r="I132" s="103"/>
      <c r="J132" s="71" t="s">
        <v>386</v>
      </c>
    </row>
    <row r="133" spans="1:10" s="65" customFormat="1" ht="37.5" customHeight="1">
      <c r="A133" s="72"/>
      <c r="B133" s="128" t="s">
        <v>239</v>
      </c>
      <c r="C133" s="71" t="s">
        <v>137</v>
      </c>
      <c r="D133" s="71" t="s">
        <v>135</v>
      </c>
      <c r="E133" s="71" t="s">
        <v>366</v>
      </c>
      <c r="F133" s="156" t="s">
        <v>187</v>
      </c>
      <c r="G133" s="155">
        <v>92.4</v>
      </c>
      <c r="H133" s="155">
        <v>227.7</v>
      </c>
      <c r="I133" s="155"/>
      <c r="J133" s="117">
        <v>825.87</v>
      </c>
    </row>
    <row r="134" spans="1:10" s="65" customFormat="1" ht="52.5" customHeight="1">
      <c r="A134" s="72"/>
      <c r="B134" s="136" t="s">
        <v>329</v>
      </c>
      <c r="C134" s="107" t="s">
        <v>137</v>
      </c>
      <c r="D134" s="107" t="s">
        <v>135</v>
      </c>
      <c r="E134" s="107" t="s">
        <v>367</v>
      </c>
      <c r="F134" s="183"/>
      <c r="G134" s="162">
        <v>-916.9</v>
      </c>
      <c r="H134" s="284">
        <f>H135+H136</f>
        <v>-300</v>
      </c>
      <c r="I134" s="114"/>
      <c r="J134" s="306">
        <f>J135+J136</f>
        <v>0</v>
      </c>
    </row>
    <row r="135" spans="1:10" s="65" customFormat="1" ht="20.25" customHeight="1">
      <c r="A135" s="72"/>
      <c r="B135" s="154" t="s">
        <v>238</v>
      </c>
      <c r="C135" s="71" t="s">
        <v>137</v>
      </c>
      <c r="D135" s="71" t="s">
        <v>135</v>
      </c>
      <c r="E135" s="71" t="s">
        <v>367</v>
      </c>
      <c r="F135" s="156" t="s">
        <v>141</v>
      </c>
      <c r="G135" s="155">
        <v>-640</v>
      </c>
      <c r="H135" s="155">
        <v>-209.4</v>
      </c>
      <c r="I135" s="155"/>
      <c r="J135" s="117">
        <v>0</v>
      </c>
    </row>
    <row r="136" spans="1:10" s="65" customFormat="1" ht="34.5" customHeight="1">
      <c r="A136" s="72"/>
      <c r="B136" s="154" t="s">
        <v>239</v>
      </c>
      <c r="C136" s="71" t="s">
        <v>137</v>
      </c>
      <c r="D136" s="71" t="s">
        <v>135</v>
      </c>
      <c r="E136" s="71" t="s">
        <v>367</v>
      </c>
      <c r="F136" s="156" t="s">
        <v>187</v>
      </c>
      <c r="G136" s="155">
        <v>-276.89999999999998</v>
      </c>
      <c r="H136" s="156" t="s">
        <v>454</v>
      </c>
      <c r="I136" s="155"/>
      <c r="J136" s="117">
        <v>0</v>
      </c>
    </row>
    <row r="137" spans="1:10" s="65" customFormat="1" ht="19.5" hidden="1" customHeight="1">
      <c r="A137" s="72"/>
      <c r="B137" s="154" t="s">
        <v>240</v>
      </c>
      <c r="C137" s="71" t="s">
        <v>137</v>
      </c>
      <c r="D137" s="71" t="s">
        <v>135</v>
      </c>
      <c r="E137" s="71"/>
      <c r="F137" s="156"/>
      <c r="G137" s="155">
        <v>20</v>
      </c>
      <c r="H137" s="156" t="s">
        <v>387</v>
      </c>
      <c r="I137" s="103"/>
      <c r="J137" s="71" t="s">
        <v>387</v>
      </c>
    </row>
    <row r="138" spans="1:10" s="65" customFormat="1" ht="18" hidden="1">
      <c r="A138" s="72"/>
      <c r="B138" s="154" t="s">
        <v>124</v>
      </c>
      <c r="C138" s="71" t="s">
        <v>136</v>
      </c>
      <c r="D138" s="71" t="s">
        <v>128</v>
      </c>
      <c r="E138" s="71" t="s">
        <v>154</v>
      </c>
      <c r="F138" s="156">
        <v>851</v>
      </c>
      <c r="G138" s="117">
        <v>0</v>
      </c>
      <c r="H138" s="103">
        <v>0</v>
      </c>
      <c r="I138" s="103">
        <v>0</v>
      </c>
      <c r="J138" s="103">
        <v>0</v>
      </c>
    </row>
    <row r="139" spans="1:10" s="65" customFormat="1" ht="18" hidden="1">
      <c r="A139" s="72"/>
      <c r="B139" s="154" t="s">
        <v>176</v>
      </c>
      <c r="C139" s="71" t="s">
        <v>136</v>
      </c>
      <c r="D139" s="71" t="s">
        <v>128</v>
      </c>
      <c r="E139" s="71" t="s">
        <v>154</v>
      </c>
      <c r="F139" s="156">
        <v>852</v>
      </c>
      <c r="G139" s="117">
        <v>0</v>
      </c>
      <c r="H139" s="117" t="e">
        <f>#REF!+#REF!</f>
        <v>#REF!</v>
      </c>
      <c r="I139" s="117">
        <f>SUM(I140:I159)</f>
        <v>0</v>
      </c>
      <c r="J139" s="103">
        <v>0</v>
      </c>
    </row>
    <row r="140" spans="1:10" s="65" customFormat="1" ht="18" hidden="1">
      <c r="A140" s="72"/>
      <c r="B140" s="154" t="s">
        <v>155</v>
      </c>
      <c r="C140" s="71" t="s">
        <v>136</v>
      </c>
      <c r="D140" s="71" t="s">
        <v>128</v>
      </c>
      <c r="E140" s="71" t="s">
        <v>154</v>
      </c>
      <c r="F140" s="156" t="s">
        <v>139</v>
      </c>
      <c r="G140" s="117"/>
      <c r="H140" s="156"/>
      <c r="I140" s="103">
        <v>0</v>
      </c>
      <c r="J140" s="103">
        <v>0</v>
      </c>
    </row>
    <row r="141" spans="1:10" s="65" customFormat="1" ht="35.25" customHeight="1">
      <c r="A141" s="72"/>
      <c r="B141" s="154" t="s">
        <v>180</v>
      </c>
      <c r="C141" s="107" t="s">
        <v>137</v>
      </c>
      <c r="D141" s="107" t="s">
        <v>135</v>
      </c>
      <c r="E141" s="107" t="s">
        <v>339</v>
      </c>
      <c r="F141" s="183"/>
      <c r="G141" s="162" t="e">
        <f>G143+G145+#REF!+#REF!</f>
        <v>#REF!</v>
      </c>
      <c r="H141" s="162">
        <f>H142+H143+H144+H148+H149+H150+H151+H152+H154+H155+H156+H157+H158</f>
        <v>-140.4</v>
      </c>
      <c r="I141" s="162">
        <f t="shared" ref="I141" si="14">I142+I143+I144+I152+I155+I156+I157+I158+I150+I151+I154</f>
        <v>0</v>
      </c>
      <c r="J141" s="112">
        <f>J142+J143+J144+J148+J149+J150+J151+J152+J154+J155+J156+J157+J158</f>
        <v>780.22</v>
      </c>
    </row>
    <row r="142" spans="1:10" s="65" customFormat="1" ht="31.5">
      <c r="A142" s="110"/>
      <c r="B142" s="128" t="s">
        <v>259</v>
      </c>
      <c r="C142" s="71" t="s">
        <v>137</v>
      </c>
      <c r="D142" s="71" t="s">
        <v>135</v>
      </c>
      <c r="E142" s="71" t="s">
        <v>391</v>
      </c>
      <c r="F142" s="71" t="s">
        <v>132</v>
      </c>
      <c r="G142" s="117">
        <v>2.2000000000000002</v>
      </c>
      <c r="H142" s="103">
        <v>14.4</v>
      </c>
      <c r="I142" s="103"/>
      <c r="J142" s="103">
        <v>62.9</v>
      </c>
    </row>
    <row r="143" spans="1:10" s="65" customFormat="1" ht="31.5">
      <c r="A143" s="110"/>
      <c r="B143" s="128" t="s">
        <v>259</v>
      </c>
      <c r="C143" s="71" t="s">
        <v>137</v>
      </c>
      <c r="D143" s="71" t="s">
        <v>135</v>
      </c>
      <c r="E143" s="71" t="s">
        <v>390</v>
      </c>
      <c r="F143" s="71" t="s">
        <v>132</v>
      </c>
      <c r="G143" s="117">
        <v>2.2000000000000002</v>
      </c>
      <c r="H143" s="103">
        <v>0.5</v>
      </c>
      <c r="I143" s="103"/>
      <c r="J143" s="103">
        <v>3.5</v>
      </c>
    </row>
    <row r="144" spans="1:10" s="65" customFormat="1" ht="31.5">
      <c r="A144" s="110"/>
      <c r="B144" s="128" t="s">
        <v>259</v>
      </c>
      <c r="C144" s="71" t="s">
        <v>137</v>
      </c>
      <c r="D144" s="71" t="s">
        <v>135</v>
      </c>
      <c r="E144" s="71" t="s">
        <v>392</v>
      </c>
      <c r="F144" s="71" t="s">
        <v>132</v>
      </c>
      <c r="G144" s="117">
        <v>65.599999999999994</v>
      </c>
      <c r="H144" s="103">
        <v>-9.9</v>
      </c>
      <c r="I144" s="103"/>
      <c r="J144" s="103">
        <v>88.32</v>
      </c>
    </row>
    <row r="145" spans="1:10" s="65" customFormat="1" ht="18" hidden="1" customHeight="1">
      <c r="A145" s="72"/>
      <c r="B145" s="154" t="s">
        <v>260</v>
      </c>
      <c r="C145" s="71" t="s">
        <v>137</v>
      </c>
      <c r="D145" s="71" t="s">
        <v>135</v>
      </c>
      <c r="E145" s="71" t="s">
        <v>343</v>
      </c>
      <c r="F145" s="156" t="s">
        <v>138</v>
      </c>
      <c r="G145" s="117">
        <v>82.5</v>
      </c>
      <c r="H145" s="103">
        <v>82.5</v>
      </c>
      <c r="I145" s="103"/>
      <c r="J145" s="103">
        <v>82.5</v>
      </c>
    </row>
    <row r="146" spans="1:10" s="65" customFormat="1" ht="18" hidden="1" customHeight="1">
      <c r="A146" s="72"/>
      <c r="B146" s="154" t="s">
        <v>260</v>
      </c>
      <c r="C146" s="71" t="s">
        <v>137</v>
      </c>
      <c r="D146" s="71" t="s">
        <v>135</v>
      </c>
      <c r="E146" s="71" t="s">
        <v>345</v>
      </c>
      <c r="F146" s="156" t="s">
        <v>138</v>
      </c>
      <c r="G146" s="117">
        <v>118.7</v>
      </c>
      <c r="H146" s="117">
        <v>118.7</v>
      </c>
      <c r="I146" s="117"/>
      <c r="J146" s="117">
        <v>118.7</v>
      </c>
    </row>
    <row r="147" spans="1:10" s="65" customFormat="1" ht="18" hidden="1" customHeight="1">
      <c r="A147" s="72"/>
      <c r="B147" s="154" t="s">
        <v>260</v>
      </c>
      <c r="C147" s="71" t="s">
        <v>137</v>
      </c>
      <c r="D147" s="71" t="s">
        <v>135</v>
      </c>
      <c r="E147" s="71" t="s">
        <v>349</v>
      </c>
      <c r="F147" s="156" t="s">
        <v>138</v>
      </c>
      <c r="G147" s="117">
        <v>150</v>
      </c>
      <c r="H147" s="156" t="s">
        <v>296</v>
      </c>
      <c r="I147" s="103"/>
      <c r="J147" s="71" t="s">
        <v>296</v>
      </c>
    </row>
    <row r="148" spans="1:10" s="65" customFormat="1" ht="31.5">
      <c r="A148" s="110"/>
      <c r="B148" s="128" t="s">
        <v>259</v>
      </c>
      <c r="C148" s="71" t="s">
        <v>137</v>
      </c>
      <c r="D148" s="71" t="s">
        <v>135</v>
      </c>
      <c r="E148" s="71" t="s">
        <v>393</v>
      </c>
      <c r="F148" s="71" t="s">
        <v>132</v>
      </c>
      <c r="G148" s="117">
        <v>65.599999999999994</v>
      </c>
      <c r="H148" s="103">
        <v>0</v>
      </c>
      <c r="I148" s="103"/>
      <c r="J148" s="103">
        <v>5</v>
      </c>
    </row>
    <row r="149" spans="1:10" s="65" customFormat="1" ht="31.5">
      <c r="A149" s="110"/>
      <c r="B149" s="128" t="s">
        <v>259</v>
      </c>
      <c r="C149" s="71" t="s">
        <v>137</v>
      </c>
      <c r="D149" s="71" t="s">
        <v>135</v>
      </c>
      <c r="E149" s="71" t="s">
        <v>416</v>
      </c>
      <c r="F149" s="71" t="s">
        <v>132</v>
      </c>
      <c r="G149" s="117">
        <v>65.599999999999994</v>
      </c>
      <c r="H149" s="103">
        <v>-80</v>
      </c>
      <c r="I149" s="103"/>
      <c r="J149" s="103">
        <v>0</v>
      </c>
    </row>
    <row r="150" spans="1:10" s="65" customFormat="1" ht="31.5">
      <c r="A150" s="110"/>
      <c r="B150" s="128" t="s">
        <v>259</v>
      </c>
      <c r="C150" s="71" t="s">
        <v>137</v>
      </c>
      <c r="D150" s="71" t="s">
        <v>135</v>
      </c>
      <c r="E150" s="71" t="s">
        <v>399</v>
      </c>
      <c r="F150" s="71" t="s">
        <v>138</v>
      </c>
      <c r="G150" s="117">
        <v>2.2000000000000002</v>
      </c>
      <c r="H150" s="103">
        <v>0</v>
      </c>
      <c r="I150" s="103"/>
      <c r="J150" s="103">
        <v>0</v>
      </c>
    </row>
    <row r="151" spans="1:10" s="65" customFormat="1" ht="18">
      <c r="A151" s="110"/>
      <c r="B151" s="128" t="s">
        <v>413</v>
      </c>
      <c r="C151" s="71" t="s">
        <v>137</v>
      </c>
      <c r="D151" s="71" t="s">
        <v>135</v>
      </c>
      <c r="E151" s="71" t="s">
        <v>394</v>
      </c>
      <c r="F151" s="71" t="s">
        <v>409</v>
      </c>
      <c r="G151" s="117">
        <v>2.2000000000000002</v>
      </c>
      <c r="H151" s="103">
        <v>0</v>
      </c>
      <c r="I151" s="103"/>
      <c r="J151" s="103">
        <v>105</v>
      </c>
    </row>
    <row r="152" spans="1:10" s="65" customFormat="1" ht="31.5">
      <c r="A152" s="72"/>
      <c r="B152" s="128" t="s">
        <v>260</v>
      </c>
      <c r="C152" s="71" t="s">
        <v>137</v>
      </c>
      <c r="D152" s="71" t="s">
        <v>135</v>
      </c>
      <c r="E152" s="71" t="s">
        <v>397</v>
      </c>
      <c r="F152" s="156" t="s">
        <v>138</v>
      </c>
      <c r="G152" s="117">
        <v>17</v>
      </c>
      <c r="H152" s="254">
        <v>-70</v>
      </c>
      <c r="I152" s="103"/>
      <c r="J152" s="305">
        <v>20</v>
      </c>
    </row>
    <row r="153" spans="1:10" s="65" customFormat="1" ht="31.5" hidden="1" customHeight="1">
      <c r="A153" s="72"/>
      <c r="B153" s="154" t="s">
        <v>260</v>
      </c>
      <c r="C153" s="71" t="s">
        <v>137</v>
      </c>
      <c r="D153" s="71" t="s">
        <v>135</v>
      </c>
      <c r="E153" s="71" t="s">
        <v>380</v>
      </c>
      <c r="F153" s="156" t="s">
        <v>138</v>
      </c>
      <c r="G153" s="117">
        <v>248.5</v>
      </c>
      <c r="H153" s="156" t="s">
        <v>384</v>
      </c>
      <c r="I153" s="103"/>
      <c r="J153" s="71" t="s">
        <v>384</v>
      </c>
    </row>
    <row r="154" spans="1:10" s="65" customFormat="1" ht="31.5">
      <c r="A154" s="72"/>
      <c r="B154" s="128" t="s">
        <v>260</v>
      </c>
      <c r="C154" s="71" t="s">
        <v>137</v>
      </c>
      <c r="D154" s="71" t="s">
        <v>135</v>
      </c>
      <c r="E154" s="71" t="s">
        <v>395</v>
      </c>
      <c r="F154" s="156" t="s">
        <v>138</v>
      </c>
      <c r="G154" s="117">
        <v>17</v>
      </c>
      <c r="H154" s="254">
        <v>-3</v>
      </c>
      <c r="I154" s="103"/>
      <c r="J154" s="305">
        <v>33</v>
      </c>
    </row>
    <row r="155" spans="1:10" s="65" customFormat="1" ht="31.5">
      <c r="A155" s="72"/>
      <c r="B155" s="128" t="s">
        <v>260</v>
      </c>
      <c r="C155" s="71" t="s">
        <v>137</v>
      </c>
      <c r="D155" s="71" t="s">
        <v>135</v>
      </c>
      <c r="E155" s="71" t="s">
        <v>396</v>
      </c>
      <c r="F155" s="156" t="s">
        <v>138</v>
      </c>
      <c r="G155" s="117">
        <v>17</v>
      </c>
      <c r="H155" s="254">
        <v>0</v>
      </c>
      <c r="I155" s="103"/>
      <c r="J155" s="305">
        <v>73.5</v>
      </c>
    </row>
    <row r="156" spans="1:10" s="65" customFormat="1" ht="31.5">
      <c r="A156" s="72"/>
      <c r="B156" s="128" t="s">
        <v>260</v>
      </c>
      <c r="C156" s="71" t="s">
        <v>137</v>
      </c>
      <c r="D156" s="71" t="s">
        <v>135</v>
      </c>
      <c r="E156" s="71" t="s">
        <v>398</v>
      </c>
      <c r="F156" s="156" t="s">
        <v>138</v>
      </c>
      <c r="G156" s="117">
        <v>17</v>
      </c>
      <c r="H156" s="254">
        <v>5.6</v>
      </c>
      <c r="I156" s="103"/>
      <c r="J156" s="305">
        <v>385</v>
      </c>
    </row>
    <row r="157" spans="1:10" s="65" customFormat="1" ht="18">
      <c r="A157" s="72"/>
      <c r="B157" s="216" t="s">
        <v>124</v>
      </c>
      <c r="C157" s="71" t="s">
        <v>137</v>
      </c>
      <c r="D157" s="71" t="s">
        <v>135</v>
      </c>
      <c r="E157" s="71" t="s">
        <v>370</v>
      </c>
      <c r="F157" s="156" t="s">
        <v>175</v>
      </c>
      <c r="G157" s="117">
        <v>24</v>
      </c>
      <c r="H157" s="254">
        <v>-1</v>
      </c>
      <c r="I157" s="103"/>
      <c r="J157" s="305">
        <v>1</v>
      </c>
    </row>
    <row r="158" spans="1:10" s="65" customFormat="1" ht="18">
      <c r="A158" s="72"/>
      <c r="B158" s="154" t="s">
        <v>176</v>
      </c>
      <c r="C158" s="71" t="s">
        <v>137</v>
      </c>
      <c r="D158" s="71" t="s">
        <v>135</v>
      </c>
      <c r="E158" s="71" t="s">
        <v>370</v>
      </c>
      <c r="F158" s="156" t="s">
        <v>178</v>
      </c>
      <c r="G158" s="117">
        <v>25</v>
      </c>
      <c r="H158" s="254">
        <v>3</v>
      </c>
      <c r="I158" s="269"/>
      <c r="J158" s="305">
        <v>3</v>
      </c>
    </row>
    <row r="159" spans="1:10" s="65" customFormat="1" ht="18" customHeight="1">
      <c r="A159" s="72"/>
      <c r="B159" s="154" t="s">
        <v>182</v>
      </c>
      <c r="C159" s="107" t="s">
        <v>137</v>
      </c>
      <c r="D159" s="107" t="s">
        <v>135</v>
      </c>
      <c r="E159" s="107" t="s">
        <v>368</v>
      </c>
      <c r="F159" s="183"/>
      <c r="G159" s="162">
        <v>20</v>
      </c>
      <c r="H159" s="274">
        <f>H160</f>
        <v>50</v>
      </c>
      <c r="I159" s="114"/>
      <c r="J159" s="274">
        <f>J160</f>
        <v>50</v>
      </c>
    </row>
    <row r="160" spans="1:10" s="65" customFormat="1" ht="32.25" customHeight="1">
      <c r="A160" s="72"/>
      <c r="B160" s="215" t="s">
        <v>260</v>
      </c>
      <c r="C160" s="71" t="s">
        <v>137</v>
      </c>
      <c r="D160" s="71" t="s">
        <v>135</v>
      </c>
      <c r="E160" s="71" t="s">
        <v>368</v>
      </c>
      <c r="F160" s="156" t="s">
        <v>138</v>
      </c>
      <c r="G160" s="155">
        <v>20</v>
      </c>
      <c r="H160" s="294">
        <v>50</v>
      </c>
      <c r="I160" s="103"/>
      <c r="J160" s="307">
        <v>50</v>
      </c>
    </row>
    <row r="161" spans="1:11" s="65" customFormat="1" ht="32.25" customHeight="1">
      <c r="A161" s="72">
        <v>8</v>
      </c>
      <c r="B161" s="216" t="s">
        <v>158</v>
      </c>
      <c r="C161" s="107" t="s">
        <v>159</v>
      </c>
      <c r="D161" s="71"/>
      <c r="E161" s="71"/>
      <c r="F161" s="156"/>
      <c r="G161" s="155">
        <v>0</v>
      </c>
      <c r="H161" s="115">
        <f>H162</f>
        <v>-170.6</v>
      </c>
      <c r="I161" s="115"/>
      <c r="J161" s="115">
        <v>0</v>
      </c>
    </row>
    <row r="162" spans="1:11" s="65" customFormat="1" ht="18">
      <c r="A162" s="70" t="s">
        <v>232</v>
      </c>
      <c r="B162" s="129" t="s">
        <v>162</v>
      </c>
      <c r="C162" s="107" t="s">
        <v>159</v>
      </c>
      <c r="D162" s="107" t="s">
        <v>159</v>
      </c>
      <c r="E162" s="71" t="s">
        <v>250</v>
      </c>
      <c r="F162" s="156"/>
      <c r="G162" s="162">
        <v>0</v>
      </c>
      <c r="H162" s="155">
        <v>-170.6</v>
      </c>
      <c r="I162" s="114"/>
      <c r="J162" s="117">
        <v>0</v>
      </c>
    </row>
    <row r="163" spans="1:11" s="65" customFormat="1" ht="18">
      <c r="A163" s="70"/>
      <c r="B163" s="154" t="s">
        <v>35</v>
      </c>
      <c r="C163" s="71"/>
      <c r="D163" s="71"/>
      <c r="E163" s="71"/>
      <c r="F163" s="156"/>
      <c r="G163" s="155">
        <v>-1399.6</v>
      </c>
      <c r="H163" s="155">
        <v>0</v>
      </c>
      <c r="I163" s="103"/>
      <c r="J163" s="117">
        <v>0</v>
      </c>
    </row>
    <row r="164" spans="1:11" s="135" customFormat="1" ht="18">
      <c r="A164" s="118"/>
      <c r="B164" s="352" t="s">
        <v>35</v>
      </c>
      <c r="C164" s="352"/>
      <c r="D164" s="352"/>
      <c r="E164" s="352"/>
      <c r="F164" s="352"/>
      <c r="G164" s="116" t="e">
        <f>G128+#REF!+#REF!+G66+G59+G8+#REF!</f>
        <v>#REF!</v>
      </c>
      <c r="H164" s="295">
        <f>H8+H59+H65+H90+H96+H120+H128+H162</f>
        <v>1786.9</v>
      </c>
      <c r="I164" s="295" t="s">
        <v>302</v>
      </c>
      <c r="J164" s="308">
        <f>J8+J59+J65+J90+J96+J120+J128</f>
        <v>10072.84</v>
      </c>
      <c r="K164" s="272"/>
    </row>
    <row r="165" spans="1:11" s="66" customFormat="1" ht="18.75">
      <c r="A165" s="67"/>
      <c r="B165" s="68"/>
      <c r="C165" s="69"/>
      <c r="D165" s="69"/>
      <c r="E165" s="69"/>
      <c r="F165" s="69"/>
      <c r="G165" s="69"/>
      <c r="H165" s="29"/>
      <c r="I165" s="29"/>
      <c r="J165" s="303"/>
    </row>
    <row r="166" spans="1:11" s="66" customFormat="1" ht="18.75">
      <c r="A166" s="67"/>
      <c r="B166" s="68"/>
      <c r="C166" s="69"/>
      <c r="D166" s="69"/>
      <c r="E166" s="69"/>
      <c r="F166" s="69"/>
      <c r="G166" s="69"/>
      <c r="H166" s="29"/>
      <c r="I166" s="29"/>
      <c r="J166" s="303"/>
    </row>
  </sheetData>
  <mergeCells count="3">
    <mergeCell ref="A3:J3"/>
    <mergeCell ref="B164:F164"/>
    <mergeCell ref="E1:H1"/>
  </mergeCells>
  <phoneticPr fontId="3" type="noConversion"/>
  <pageMargins left="0.98425196850393704" right="0.59055118110236227" top="0.78740157480314965" bottom="0.78740157480314965" header="0.31496062992125984" footer="0.39370078740157483"/>
  <pageSetup paperSize="9" scale="49" orientation="portrait" r:id="rId1"/>
  <rowBreaks count="1" manualBreakCount="1">
    <brk id="5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Q167"/>
  <sheetViews>
    <sheetView view="pageBreakPreview" topLeftCell="A158" zoomScale="75" zoomScaleNormal="75" workbookViewId="0">
      <selection activeCell="E29" sqref="E29"/>
    </sheetView>
  </sheetViews>
  <sheetFormatPr defaultColWidth="3.5703125" defaultRowHeight="12.75"/>
  <cols>
    <col min="1" max="1" width="6.28515625" style="27" customWidth="1"/>
    <col min="2" max="2" width="74.42578125" style="28" customWidth="1"/>
    <col min="3" max="3" width="8.5703125" style="29" customWidth="1"/>
    <col min="4" max="4" width="8.42578125" style="29" customWidth="1"/>
    <col min="5" max="5" width="14.7109375" style="29" customWidth="1"/>
    <col min="6" max="6" width="12.42578125" style="29" customWidth="1"/>
    <col min="7" max="7" width="12.42578125" style="160" hidden="1" customWidth="1"/>
    <col min="8" max="8" width="14.7109375" style="29" customWidth="1"/>
    <col min="9" max="9" width="13.85546875" style="29" hidden="1" customWidth="1"/>
    <col min="10" max="10" width="14.7109375" style="29" customWidth="1"/>
    <col min="11" max="11" width="13.85546875" style="29" hidden="1" customWidth="1"/>
    <col min="12" max="13" width="14.7109375" style="29" customWidth="1"/>
    <col min="14" max="14" width="19.28515625" style="30" customWidth="1"/>
    <col min="15" max="16" width="9.140625" style="30" customWidth="1"/>
    <col min="17" max="17" width="23.85546875" style="30" customWidth="1"/>
    <col min="18" max="21" width="9.140625" style="30" customWidth="1"/>
    <col min="22" max="22" width="4" style="30" customWidth="1"/>
    <col min="23" max="256" width="9.140625" style="30" customWidth="1"/>
    <col min="257" max="16384" width="3.5703125" style="30"/>
  </cols>
  <sheetData>
    <row r="1" spans="1:13" ht="100.5" customHeight="1">
      <c r="E1" s="349" t="s">
        <v>457</v>
      </c>
      <c r="F1" s="349"/>
      <c r="G1" s="349"/>
      <c r="H1" s="349"/>
      <c r="I1" s="349"/>
      <c r="J1" s="349"/>
      <c r="K1" s="291"/>
      <c r="L1" s="312"/>
      <c r="M1" s="291"/>
    </row>
    <row r="2" spans="1:13" ht="15.75" customHeight="1">
      <c r="F2" s="31"/>
      <c r="G2" s="153"/>
      <c r="I2" s="31"/>
      <c r="K2" s="31"/>
    </row>
    <row r="3" spans="1:13" s="56" customFormat="1" ht="75" customHeight="1">
      <c r="A3" s="326" t="s">
        <v>458</v>
      </c>
      <c r="B3" s="326"/>
      <c r="C3" s="326"/>
      <c r="D3" s="326"/>
      <c r="E3" s="326"/>
      <c r="F3" s="326"/>
      <c r="G3" s="326"/>
      <c r="H3" s="326"/>
      <c r="I3" s="326"/>
      <c r="J3" s="338"/>
      <c r="K3" s="289"/>
      <c r="L3" s="311"/>
      <c r="M3" s="289"/>
    </row>
    <row r="4" spans="1:13" s="56" customFormat="1" ht="21" customHeight="1">
      <c r="A4" s="287"/>
      <c r="B4" s="287"/>
      <c r="C4" s="287"/>
      <c r="D4" s="287"/>
      <c r="E4" s="287"/>
      <c r="F4" s="287"/>
      <c r="G4" s="182"/>
      <c r="H4" s="287"/>
      <c r="I4" s="287"/>
      <c r="J4" s="287"/>
      <c r="K4" s="287"/>
      <c r="L4" s="310"/>
      <c r="M4" s="287"/>
    </row>
    <row r="5" spans="1:13" s="34" customFormat="1" ht="15.75" customHeight="1">
      <c r="A5" s="32"/>
      <c r="B5" s="32"/>
      <c r="C5" s="32"/>
      <c r="D5" s="32"/>
      <c r="E5" s="33"/>
      <c r="F5" s="282" t="s">
        <v>61</v>
      </c>
      <c r="G5" s="282"/>
      <c r="H5" s="282"/>
      <c r="I5" s="282"/>
      <c r="J5" s="282"/>
      <c r="K5" s="282"/>
      <c r="L5" s="282"/>
      <c r="M5" s="282"/>
    </row>
    <row r="6" spans="1:13" s="64" customFormat="1" ht="80.25" customHeight="1">
      <c r="A6" s="41" t="s">
        <v>46</v>
      </c>
      <c r="B6" s="41" t="s">
        <v>47</v>
      </c>
      <c r="C6" s="210" t="s">
        <v>65</v>
      </c>
      <c r="D6" s="210" t="s">
        <v>66</v>
      </c>
      <c r="E6" s="211" t="s">
        <v>67</v>
      </c>
      <c r="F6" s="211" t="s">
        <v>68</v>
      </c>
      <c r="G6" s="211" t="s">
        <v>277</v>
      </c>
      <c r="H6" s="37" t="s">
        <v>277</v>
      </c>
      <c r="I6" s="41"/>
      <c r="J6" s="37" t="s">
        <v>401</v>
      </c>
      <c r="K6" s="41"/>
      <c r="L6" s="37" t="s">
        <v>277</v>
      </c>
      <c r="M6" s="37" t="s">
        <v>429</v>
      </c>
    </row>
    <row r="7" spans="1:13" s="73" customFormat="1" ht="18.75">
      <c r="A7" s="124">
        <v>1</v>
      </c>
      <c r="B7" s="124">
        <v>2</v>
      </c>
      <c r="C7" s="125" t="s">
        <v>48</v>
      </c>
      <c r="D7" s="125" t="s">
        <v>49</v>
      </c>
      <c r="E7" s="125" t="s">
        <v>50</v>
      </c>
      <c r="F7" s="125" t="s">
        <v>51</v>
      </c>
      <c r="G7" s="125"/>
      <c r="H7" s="220" t="s">
        <v>379</v>
      </c>
      <c r="I7" s="124"/>
      <c r="J7" s="220" t="s">
        <v>379</v>
      </c>
      <c r="K7" s="124"/>
      <c r="L7" s="220" t="s">
        <v>379</v>
      </c>
      <c r="M7" s="220" t="s">
        <v>379</v>
      </c>
    </row>
    <row r="8" spans="1:13" s="65" customFormat="1" ht="18">
      <c r="A8" s="110" t="s">
        <v>142</v>
      </c>
      <c r="B8" s="126" t="s">
        <v>122</v>
      </c>
      <c r="C8" s="110" t="s">
        <v>128</v>
      </c>
      <c r="D8" s="110"/>
      <c r="E8" s="110"/>
      <c r="F8" s="107"/>
      <c r="G8" s="114">
        <v>151.4</v>
      </c>
      <c r="H8" s="114">
        <f t="shared" ref="H8:M8" si="0">SUM(H9+H14+H35+H50+H53)</f>
        <v>296.09999999999997</v>
      </c>
      <c r="I8" s="114">
        <f t="shared" si="0"/>
        <v>0</v>
      </c>
      <c r="J8" s="114">
        <f t="shared" si="0"/>
        <v>2769.96</v>
      </c>
      <c r="K8" s="114">
        <f t="shared" si="0"/>
        <v>0</v>
      </c>
      <c r="L8" s="114">
        <f t="shared" si="0"/>
        <v>365.9</v>
      </c>
      <c r="M8" s="114">
        <f t="shared" si="0"/>
        <v>2766.46</v>
      </c>
    </row>
    <row r="9" spans="1:13" s="65" customFormat="1" ht="31.5">
      <c r="A9" s="110" t="s">
        <v>62</v>
      </c>
      <c r="B9" s="126" t="s">
        <v>123</v>
      </c>
      <c r="C9" s="107" t="s">
        <v>128</v>
      </c>
      <c r="D9" s="107" t="s">
        <v>129</v>
      </c>
      <c r="E9" s="107"/>
      <c r="F9" s="107"/>
      <c r="G9" s="114">
        <v>48.7</v>
      </c>
      <c r="H9" s="114">
        <f>SUM(H10)</f>
        <v>21.6</v>
      </c>
      <c r="I9" s="114"/>
      <c r="J9" s="114">
        <f>SUM(J10)</f>
        <v>562.4</v>
      </c>
      <c r="K9" s="114"/>
      <c r="L9" s="114">
        <f>SUM(L10)</f>
        <v>21.6</v>
      </c>
      <c r="M9" s="114">
        <f>SUM(M10)</f>
        <v>562.4</v>
      </c>
    </row>
    <row r="10" spans="1:13" s="65" customFormat="1" ht="18">
      <c r="A10" s="72"/>
      <c r="B10" s="297" t="s">
        <v>140</v>
      </c>
      <c r="C10" s="249" t="s">
        <v>128</v>
      </c>
      <c r="D10" s="249" t="s">
        <v>129</v>
      </c>
      <c r="E10" s="249" t="s">
        <v>332</v>
      </c>
      <c r="F10" s="249"/>
      <c r="G10" s="275">
        <v>48.7</v>
      </c>
      <c r="H10" s="275">
        <f>SUM(H11+H12+H13)</f>
        <v>21.6</v>
      </c>
      <c r="I10" s="275"/>
      <c r="J10" s="275">
        <f>SUM(J11+J12+J13)</f>
        <v>562.4</v>
      </c>
      <c r="K10" s="275"/>
      <c r="L10" s="275">
        <f>SUM(L11+L12+L13)</f>
        <v>21.6</v>
      </c>
      <c r="M10" s="275">
        <f>SUM(M11+M12+M13)</f>
        <v>562.4</v>
      </c>
    </row>
    <row r="11" spans="1:13" s="65" customFormat="1" ht="18">
      <c r="A11" s="72"/>
      <c r="B11" s="186" t="s">
        <v>204</v>
      </c>
      <c r="C11" s="121" t="s">
        <v>128</v>
      </c>
      <c r="D11" s="121" t="s">
        <v>129</v>
      </c>
      <c r="E11" s="121" t="s">
        <v>334</v>
      </c>
      <c r="F11" s="188" t="s">
        <v>130</v>
      </c>
      <c r="G11" s="189">
        <v>44</v>
      </c>
      <c r="H11" s="271">
        <v>16.7</v>
      </c>
      <c r="I11" s="187"/>
      <c r="J11" s="189">
        <v>431.95</v>
      </c>
      <c r="K11" s="187"/>
      <c r="L11" s="271">
        <v>16.7</v>
      </c>
      <c r="M11" s="189">
        <v>431.95</v>
      </c>
    </row>
    <row r="12" spans="1:13" s="65" customFormat="1" ht="31.5">
      <c r="A12" s="72"/>
      <c r="B12" s="186" t="s">
        <v>226</v>
      </c>
      <c r="C12" s="121" t="s">
        <v>128</v>
      </c>
      <c r="D12" s="121" t="s">
        <v>129</v>
      </c>
      <c r="E12" s="121" t="s">
        <v>335</v>
      </c>
      <c r="F12" s="188" t="s">
        <v>225</v>
      </c>
      <c r="G12" s="189">
        <v>0.9</v>
      </c>
      <c r="H12" s="189">
        <v>0</v>
      </c>
      <c r="I12" s="187"/>
      <c r="J12" s="189">
        <v>0</v>
      </c>
      <c r="K12" s="187"/>
      <c r="L12" s="189">
        <v>0</v>
      </c>
      <c r="M12" s="189">
        <v>0</v>
      </c>
    </row>
    <row r="13" spans="1:13" s="65" customFormat="1" ht="47.25">
      <c r="A13" s="72"/>
      <c r="B13" s="186" t="s">
        <v>205</v>
      </c>
      <c r="C13" s="71" t="s">
        <v>128</v>
      </c>
      <c r="D13" s="71" t="s">
        <v>129</v>
      </c>
      <c r="E13" s="71" t="s">
        <v>334</v>
      </c>
      <c r="F13" s="156" t="s">
        <v>186</v>
      </c>
      <c r="G13" s="155">
        <v>3.8</v>
      </c>
      <c r="H13" s="155">
        <v>4.9000000000000004</v>
      </c>
      <c r="I13" s="103"/>
      <c r="J13" s="155">
        <v>130.44999999999999</v>
      </c>
      <c r="K13" s="103"/>
      <c r="L13" s="155">
        <v>4.9000000000000004</v>
      </c>
      <c r="M13" s="155">
        <v>130.44999999999999</v>
      </c>
    </row>
    <row r="14" spans="1:13" s="65" customFormat="1" ht="47.25">
      <c r="A14" s="110" t="s">
        <v>143</v>
      </c>
      <c r="B14" s="111" t="s">
        <v>42</v>
      </c>
      <c r="C14" s="107" t="s">
        <v>128</v>
      </c>
      <c r="D14" s="107" t="s">
        <v>131</v>
      </c>
      <c r="E14" s="107"/>
      <c r="F14" s="107"/>
      <c r="G14" s="114">
        <v>116.4</v>
      </c>
      <c r="H14" s="114">
        <f>SUM(H16+H20)</f>
        <v>35.300000000000004</v>
      </c>
      <c r="I14" s="114"/>
      <c r="J14" s="114">
        <f>SUM(J16+J20)</f>
        <v>699.05</v>
      </c>
      <c r="K14" s="114"/>
      <c r="L14" s="114">
        <f>SUM(L16+L20)</f>
        <v>50.800000000000004</v>
      </c>
      <c r="M14" s="114">
        <f>SUM(M16+M20)</f>
        <v>695.55</v>
      </c>
    </row>
    <row r="15" spans="1:13" s="65" customFormat="1" ht="18" hidden="1" customHeight="1">
      <c r="A15" s="110"/>
      <c r="B15" s="129" t="s">
        <v>163</v>
      </c>
      <c r="C15" s="71" t="s">
        <v>128</v>
      </c>
      <c r="D15" s="71" t="s">
        <v>131</v>
      </c>
      <c r="E15" s="71" t="s">
        <v>339</v>
      </c>
      <c r="F15" s="130"/>
      <c r="G15" s="141">
        <v>116.4</v>
      </c>
      <c r="H15" s="103">
        <v>474.3</v>
      </c>
      <c r="I15" s="103"/>
      <c r="J15" s="103">
        <v>474.3</v>
      </c>
      <c r="K15" s="103"/>
      <c r="L15" s="103">
        <v>474.3</v>
      </c>
      <c r="M15" s="103">
        <v>474.3</v>
      </c>
    </row>
    <row r="16" spans="1:13" s="66" customFormat="1" ht="31.5">
      <c r="A16" s="70"/>
      <c r="B16" s="296" t="s">
        <v>417</v>
      </c>
      <c r="C16" s="107" t="s">
        <v>128</v>
      </c>
      <c r="D16" s="107" t="s">
        <v>131</v>
      </c>
      <c r="E16" s="107" t="s">
        <v>333</v>
      </c>
      <c r="F16" s="183"/>
      <c r="G16" s="162">
        <v>12.4</v>
      </c>
      <c r="H16" s="162">
        <f>SUM(H18+H19)</f>
        <v>48.2</v>
      </c>
      <c r="I16" s="162"/>
      <c r="J16" s="162">
        <f>SUM(J18+J19)</f>
        <v>431.55</v>
      </c>
      <c r="K16" s="162"/>
      <c r="L16" s="162">
        <f>SUM(L18+L19)</f>
        <v>48.2</v>
      </c>
      <c r="M16" s="162">
        <f>SUM(M18+M19)</f>
        <v>431.55</v>
      </c>
    </row>
    <row r="17" spans="1:13" s="65" customFormat="1" ht="31.5" hidden="1" customHeight="1">
      <c r="A17" s="72"/>
      <c r="B17" s="154" t="s">
        <v>204</v>
      </c>
      <c r="C17" s="71" t="s">
        <v>128</v>
      </c>
      <c r="D17" s="71" t="s">
        <v>131</v>
      </c>
      <c r="E17" s="71" t="s">
        <v>336</v>
      </c>
      <c r="F17" s="156" t="s">
        <v>130</v>
      </c>
      <c r="G17" s="155">
        <v>7</v>
      </c>
      <c r="H17" s="155">
        <v>232.9</v>
      </c>
      <c r="I17" s="155"/>
      <c r="J17" s="155">
        <v>232.9</v>
      </c>
      <c r="K17" s="155"/>
      <c r="L17" s="155">
        <v>232.9</v>
      </c>
      <c r="M17" s="155">
        <v>232.9</v>
      </c>
    </row>
    <row r="18" spans="1:13" s="65" customFormat="1" ht="38.25" customHeight="1">
      <c r="A18" s="72"/>
      <c r="B18" s="186" t="s">
        <v>204</v>
      </c>
      <c r="C18" s="71" t="s">
        <v>128</v>
      </c>
      <c r="D18" s="71" t="s">
        <v>131</v>
      </c>
      <c r="E18" s="71" t="s">
        <v>336</v>
      </c>
      <c r="F18" s="156" t="s">
        <v>130</v>
      </c>
      <c r="G18" s="155">
        <v>0.9</v>
      </c>
      <c r="H18" s="155">
        <v>36.6</v>
      </c>
      <c r="I18" s="155"/>
      <c r="J18" s="155">
        <v>331.11</v>
      </c>
      <c r="K18" s="155"/>
      <c r="L18" s="155">
        <v>36.6</v>
      </c>
      <c r="M18" s="155">
        <v>331.11</v>
      </c>
    </row>
    <row r="19" spans="1:13" s="65" customFormat="1" ht="52.5" customHeight="1">
      <c r="A19" s="72"/>
      <c r="B19" s="154" t="s">
        <v>205</v>
      </c>
      <c r="C19" s="71" t="s">
        <v>128</v>
      </c>
      <c r="D19" s="71" t="s">
        <v>131</v>
      </c>
      <c r="E19" s="71" t="s">
        <v>336</v>
      </c>
      <c r="F19" s="156" t="s">
        <v>186</v>
      </c>
      <c r="G19" s="155">
        <v>4.5</v>
      </c>
      <c r="H19" s="103">
        <v>11.6</v>
      </c>
      <c r="I19" s="103"/>
      <c r="J19" s="103">
        <v>100.44</v>
      </c>
      <c r="K19" s="103"/>
      <c r="L19" s="103">
        <v>11.6</v>
      </c>
      <c r="M19" s="103">
        <v>100.44</v>
      </c>
    </row>
    <row r="20" spans="1:13" s="65" customFormat="1" ht="35.25" customHeight="1">
      <c r="A20" s="72"/>
      <c r="B20" s="136" t="s">
        <v>180</v>
      </c>
      <c r="C20" s="107" t="s">
        <v>128</v>
      </c>
      <c r="D20" s="107" t="s">
        <v>131</v>
      </c>
      <c r="E20" s="107" t="s">
        <v>337</v>
      </c>
      <c r="F20" s="183"/>
      <c r="G20" s="162">
        <v>152.80000000000001</v>
      </c>
      <c r="H20" s="162">
        <f>SUM(H21+H22+H23+H24+H25+H26+H27+H28+H29+H34)</f>
        <v>-12.899999999999999</v>
      </c>
      <c r="I20" s="162"/>
      <c r="J20" s="162">
        <f>SUM(J21+J22+J23+J24+J25+J26+J27+J28+J29+J34)</f>
        <v>267.5</v>
      </c>
      <c r="K20" s="162"/>
      <c r="L20" s="162">
        <f>SUM(L21+L22+L23+L24+L25+L26+L27+L28+L29+L34)</f>
        <v>2.5999999999999996</v>
      </c>
      <c r="M20" s="162">
        <f>SUM(M21+M22+M23+M24+M25+M26+M27+M28+M29+M34)</f>
        <v>264</v>
      </c>
    </row>
    <row r="21" spans="1:13" s="65" customFormat="1" ht="31.5">
      <c r="A21" s="72"/>
      <c r="B21" s="215" t="s">
        <v>259</v>
      </c>
      <c r="C21" s="71" t="s">
        <v>128</v>
      </c>
      <c r="D21" s="71" t="s">
        <v>131</v>
      </c>
      <c r="E21" s="71" t="s">
        <v>341</v>
      </c>
      <c r="F21" s="156" t="s">
        <v>132</v>
      </c>
      <c r="G21" s="155">
        <v>67.8</v>
      </c>
      <c r="H21" s="103">
        <v>-14.4</v>
      </c>
      <c r="I21" s="103"/>
      <c r="J21" s="103">
        <v>48</v>
      </c>
      <c r="K21" s="103"/>
      <c r="L21" s="103">
        <v>-14.4</v>
      </c>
      <c r="M21" s="103">
        <v>48</v>
      </c>
    </row>
    <row r="22" spans="1:13" s="65" customFormat="1" ht="31.5">
      <c r="A22" s="72"/>
      <c r="B22" s="216" t="s">
        <v>259</v>
      </c>
      <c r="C22" s="71" t="s">
        <v>128</v>
      </c>
      <c r="D22" s="71" t="s">
        <v>131</v>
      </c>
      <c r="E22" s="71" t="s">
        <v>346</v>
      </c>
      <c r="F22" s="156" t="s">
        <v>132</v>
      </c>
      <c r="G22" s="155">
        <v>0</v>
      </c>
      <c r="H22" s="103">
        <v>0</v>
      </c>
      <c r="I22" s="103"/>
      <c r="J22" s="103">
        <v>0</v>
      </c>
      <c r="K22" s="103"/>
      <c r="L22" s="103">
        <v>0</v>
      </c>
      <c r="M22" s="103">
        <v>0</v>
      </c>
    </row>
    <row r="23" spans="1:13" s="65" customFormat="1" ht="31.5">
      <c r="A23" s="72"/>
      <c r="B23" s="154" t="s">
        <v>259</v>
      </c>
      <c r="C23" s="71" t="s">
        <v>128</v>
      </c>
      <c r="D23" s="71" t="s">
        <v>131</v>
      </c>
      <c r="E23" s="71" t="s">
        <v>342</v>
      </c>
      <c r="F23" s="156" t="s">
        <v>132</v>
      </c>
      <c r="G23" s="155">
        <v>2</v>
      </c>
      <c r="H23" s="103">
        <v>-0.5</v>
      </c>
      <c r="I23" s="103"/>
      <c r="J23" s="103">
        <v>3.5</v>
      </c>
      <c r="K23" s="103"/>
      <c r="L23" s="103">
        <v>0</v>
      </c>
      <c r="M23" s="103">
        <v>0</v>
      </c>
    </row>
    <row r="24" spans="1:13" s="65" customFormat="1" ht="31.5">
      <c r="A24" s="72"/>
      <c r="B24" s="154" t="s">
        <v>260</v>
      </c>
      <c r="C24" s="71" t="s">
        <v>128</v>
      </c>
      <c r="D24" s="71" t="s">
        <v>131</v>
      </c>
      <c r="E24" s="71" t="s">
        <v>344</v>
      </c>
      <c r="F24" s="156" t="s">
        <v>138</v>
      </c>
      <c r="G24" s="155">
        <v>0</v>
      </c>
      <c r="H24" s="103">
        <v>-5</v>
      </c>
      <c r="I24" s="103"/>
      <c r="J24" s="103">
        <v>10</v>
      </c>
      <c r="K24" s="103"/>
      <c r="L24" s="103">
        <v>10</v>
      </c>
      <c r="M24" s="103">
        <v>10</v>
      </c>
    </row>
    <row r="25" spans="1:13" s="65" customFormat="1" ht="31.5">
      <c r="A25" s="72"/>
      <c r="B25" s="154" t="s">
        <v>259</v>
      </c>
      <c r="C25" s="71" t="s">
        <v>128</v>
      </c>
      <c r="D25" s="71" t="s">
        <v>131</v>
      </c>
      <c r="E25" s="71" t="s">
        <v>347</v>
      </c>
      <c r="F25" s="156" t="s">
        <v>132</v>
      </c>
      <c r="G25" s="155">
        <v>0</v>
      </c>
      <c r="H25" s="156" t="s">
        <v>278</v>
      </c>
      <c r="I25" s="103"/>
      <c r="J25" s="156" t="s">
        <v>278</v>
      </c>
      <c r="K25" s="103"/>
      <c r="L25" s="156" t="s">
        <v>278</v>
      </c>
      <c r="M25" s="156" t="s">
        <v>278</v>
      </c>
    </row>
    <row r="26" spans="1:13" s="65" customFormat="1" ht="18">
      <c r="A26" s="72"/>
      <c r="B26" s="154" t="s">
        <v>413</v>
      </c>
      <c r="C26" s="71" t="s">
        <v>128</v>
      </c>
      <c r="D26" s="71" t="s">
        <v>131</v>
      </c>
      <c r="E26" s="71" t="s">
        <v>343</v>
      </c>
      <c r="F26" s="156" t="s">
        <v>138</v>
      </c>
      <c r="G26" s="162">
        <v>42.5</v>
      </c>
      <c r="H26" s="155">
        <v>0</v>
      </c>
      <c r="I26" s="106"/>
      <c r="J26" s="155">
        <v>20</v>
      </c>
      <c r="K26" s="106"/>
      <c r="L26" s="155">
        <v>0</v>
      </c>
      <c r="M26" s="155">
        <v>20</v>
      </c>
    </row>
    <row r="27" spans="1:13" s="65" customFormat="1" ht="31.5">
      <c r="A27" s="72"/>
      <c r="B27" s="154" t="s">
        <v>260</v>
      </c>
      <c r="C27" s="71" t="s">
        <v>128</v>
      </c>
      <c r="D27" s="71" t="s">
        <v>131</v>
      </c>
      <c r="E27" s="71" t="s">
        <v>380</v>
      </c>
      <c r="F27" s="188" t="s">
        <v>138</v>
      </c>
      <c r="G27" s="155">
        <v>15</v>
      </c>
      <c r="H27" s="155">
        <v>0</v>
      </c>
      <c r="I27" s="101"/>
      <c r="J27" s="155">
        <v>165</v>
      </c>
      <c r="K27" s="101"/>
      <c r="L27" s="155">
        <v>0</v>
      </c>
      <c r="M27" s="155">
        <v>165</v>
      </c>
    </row>
    <row r="28" spans="1:13" s="65" customFormat="1" ht="31.5">
      <c r="A28" s="72"/>
      <c r="B28" s="154" t="s">
        <v>260</v>
      </c>
      <c r="C28" s="71" t="s">
        <v>128</v>
      </c>
      <c r="D28" s="71" t="s">
        <v>131</v>
      </c>
      <c r="E28" s="71" t="s">
        <v>479</v>
      </c>
      <c r="F28" s="156" t="s">
        <v>138</v>
      </c>
      <c r="G28" s="155">
        <v>12</v>
      </c>
      <c r="H28" s="155">
        <v>8</v>
      </c>
      <c r="I28" s="101"/>
      <c r="J28" s="155">
        <v>20</v>
      </c>
      <c r="K28" s="101"/>
      <c r="L28" s="155">
        <v>8</v>
      </c>
      <c r="M28" s="155">
        <v>20</v>
      </c>
    </row>
    <row r="29" spans="1:13" s="65" customFormat="1" ht="18">
      <c r="A29" s="110"/>
      <c r="B29" s="129" t="s">
        <v>124</v>
      </c>
      <c r="C29" s="71" t="s">
        <v>128</v>
      </c>
      <c r="D29" s="71" t="s">
        <v>131</v>
      </c>
      <c r="E29" s="71" t="s">
        <v>340</v>
      </c>
      <c r="F29" s="130" t="s">
        <v>175</v>
      </c>
      <c r="G29" s="103">
        <v>11</v>
      </c>
      <c r="H29" s="103">
        <v>-1</v>
      </c>
      <c r="I29" s="103"/>
      <c r="J29" s="103">
        <v>1</v>
      </c>
      <c r="K29" s="103"/>
      <c r="L29" s="103">
        <v>-1</v>
      </c>
      <c r="M29" s="103">
        <v>1</v>
      </c>
    </row>
    <row r="30" spans="1:13" s="65" customFormat="1" ht="18" hidden="1" customHeight="1">
      <c r="A30" s="72"/>
      <c r="B30" s="128" t="s">
        <v>176</v>
      </c>
      <c r="C30" s="71" t="s">
        <v>128</v>
      </c>
      <c r="D30" s="71" t="s">
        <v>131</v>
      </c>
      <c r="E30" s="71" t="s">
        <v>340</v>
      </c>
      <c r="F30" s="71" t="s">
        <v>181</v>
      </c>
      <c r="G30" s="103">
        <v>0.5</v>
      </c>
      <c r="H30" s="103">
        <v>0.5</v>
      </c>
      <c r="I30" s="103"/>
      <c r="J30" s="103">
        <v>0.5</v>
      </c>
      <c r="K30" s="103"/>
      <c r="L30" s="103">
        <v>0.5</v>
      </c>
      <c r="M30" s="103">
        <v>0.5</v>
      </c>
    </row>
    <row r="31" spans="1:13" s="65" customFormat="1" ht="18" hidden="1" customHeight="1">
      <c r="A31" s="72"/>
      <c r="B31" s="154" t="s">
        <v>177</v>
      </c>
      <c r="C31" s="71" t="s">
        <v>128</v>
      </c>
      <c r="D31" s="71" t="s">
        <v>131</v>
      </c>
      <c r="E31" s="71" t="s">
        <v>340</v>
      </c>
      <c r="F31" s="156" t="s">
        <v>178</v>
      </c>
      <c r="G31" s="155">
        <v>2</v>
      </c>
      <c r="H31" s="103">
        <v>2</v>
      </c>
      <c r="I31" s="103"/>
      <c r="J31" s="103">
        <v>2</v>
      </c>
      <c r="K31" s="103"/>
      <c r="L31" s="103">
        <v>2</v>
      </c>
      <c r="M31" s="103">
        <v>2</v>
      </c>
    </row>
    <row r="32" spans="1:13" s="65" customFormat="1" ht="31.5" hidden="1" customHeight="1">
      <c r="A32" s="281">
        <v>43891</v>
      </c>
      <c r="B32" s="154" t="s">
        <v>41</v>
      </c>
      <c r="C32" s="71" t="s">
        <v>128</v>
      </c>
      <c r="D32" s="71" t="s">
        <v>133</v>
      </c>
      <c r="E32" s="71"/>
      <c r="F32" s="156"/>
      <c r="G32" s="155">
        <v>-121.5</v>
      </c>
      <c r="H32" s="103">
        <v>503.9</v>
      </c>
      <c r="I32" s="103"/>
      <c r="J32" s="103">
        <v>503.9</v>
      </c>
      <c r="K32" s="103"/>
      <c r="L32" s="103">
        <v>503.9</v>
      </c>
      <c r="M32" s="103">
        <v>503.9</v>
      </c>
    </row>
    <row r="33" spans="1:13" s="65" customFormat="1" ht="18" hidden="1" customHeight="1">
      <c r="A33" s="72"/>
      <c r="B33" s="129" t="s">
        <v>163</v>
      </c>
      <c r="C33" s="71" t="s">
        <v>128</v>
      </c>
      <c r="D33" s="71" t="s">
        <v>133</v>
      </c>
      <c r="E33" s="71" t="s">
        <v>339</v>
      </c>
      <c r="F33" s="156"/>
      <c r="G33" s="155">
        <v>-121.5</v>
      </c>
      <c r="H33" s="103">
        <v>503.9</v>
      </c>
      <c r="I33" s="103"/>
      <c r="J33" s="103">
        <v>503.9</v>
      </c>
      <c r="K33" s="103"/>
      <c r="L33" s="103">
        <v>503.9</v>
      </c>
      <c r="M33" s="103">
        <v>503.9</v>
      </c>
    </row>
    <row r="34" spans="1:13" s="65" customFormat="1" ht="18">
      <c r="A34" s="110"/>
      <c r="B34" s="129" t="s">
        <v>177</v>
      </c>
      <c r="C34" s="71" t="s">
        <v>128</v>
      </c>
      <c r="D34" s="71" t="s">
        <v>131</v>
      </c>
      <c r="E34" s="71" t="s">
        <v>340</v>
      </c>
      <c r="F34" s="130" t="s">
        <v>178</v>
      </c>
      <c r="G34" s="103">
        <v>11</v>
      </c>
      <c r="H34" s="103">
        <v>0</v>
      </c>
      <c r="I34" s="103"/>
      <c r="J34" s="103">
        <v>0</v>
      </c>
      <c r="K34" s="103"/>
      <c r="L34" s="103">
        <v>0</v>
      </c>
      <c r="M34" s="103">
        <v>0</v>
      </c>
    </row>
    <row r="35" spans="1:13" s="65" customFormat="1" ht="18">
      <c r="A35" s="110" t="s">
        <v>144</v>
      </c>
      <c r="B35" s="296" t="s">
        <v>418</v>
      </c>
      <c r="C35" s="107" t="s">
        <v>128</v>
      </c>
      <c r="D35" s="107" t="s">
        <v>133</v>
      </c>
      <c r="E35" s="107"/>
      <c r="F35" s="183"/>
      <c r="G35" s="162">
        <v>17.2</v>
      </c>
      <c r="H35" s="162">
        <f>SUM(H36+H40+H43)</f>
        <v>239.5</v>
      </c>
      <c r="I35" s="162">
        <f t="shared" ref="I35" si="1">SUM(I36+I40+I43)</f>
        <v>0</v>
      </c>
      <c r="J35" s="162">
        <f>SUM(J36+J40+J43)</f>
        <v>1388.51</v>
      </c>
      <c r="K35" s="162">
        <f t="shared" ref="K35:M35" si="2">SUM(K36+K40+K43)</f>
        <v>0</v>
      </c>
      <c r="L35" s="162">
        <f>SUM(L36+L40+L43)</f>
        <v>253.79999999999998</v>
      </c>
      <c r="M35" s="162">
        <f t="shared" si="2"/>
        <v>1388.51</v>
      </c>
    </row>
    <row r="36" spans="1:13" s="65" customFormat="1" ht="31.5">
      <c r="A36" s="72"/>
      <c r="B36" s="126" t="s">
        <v>179</v>
      </c>
      <c r="C36" s="107" t="s">
        <v>128</v>
      </c>
      <c r="D36" s="107" t="s">
        <v>133</v>
      </c>
      <c r="E36" s="107" t="s">
        <v>333</v>
      </c>
      <c r="F36" s="183"/>
      <c r="G36" s="162">
        <v>17.2</v>
      </c>
      <c r="H36" s="162">
        <f>SUM(H38+H39)</f>
        <v>353.3</v>
      </c>
      <c r="I36" s="162"/>
      <c r="J36" s="162">
        <f>SUM(J38+J39)</f>
        <v>1257.31</v>
      </c>
      <c r="K36" s="162"/>
      <c r="L36" s="162">
        <f>SUM(L38+L39)</f>
        <v>206.79999999999998</v>
      </c>
      <c r="M36" s="162">
        <f>SUM(M38+M39)</f>
        <v>1257.31</v>
      </c>
    </row>
    <row r="37" spans="1:13" s="65" customFormat="1" ht="31.5" hidden="1" customHeight="1">
      <c r="A37" s="72"/>
      <c r="B37" s="154" t="s">
        <v>204</v>
      </c>
      <c r="C37" s="71" t="s">
        <v>128</v>
      </c>
      <c r="D37" s="71" t="s">
        <v>133</v>
      </c>
      <c r="E37" s="71" t="s">
        <v>336</v>
      </c>
      <c r="F37" s="156" t="s">
        <v>130</v>
      </c>
      <c r="G37" s="155">
        <v>8.6</v>
      </c>
      <c r="H37" s="155">
        <v>287.8</v>
      </c>
      <c r="I37" s="155"/>
      <c r="J37" s="155">
        <v>287.8</v>
      </c>
      <c r="K37" s="155"/>
      <c r="L37" s="155">
        <v>287.8</v>
      </c>
      <c r="M37" s="155">
        <v>287.8</v>
      </c>
    </row>
    <row r="38" spans="1:13" s="65" customFormat="1" ht="18">
      <c r="A38" s="72"/>
      <c r="B38" s="154" t="s">
        <v>204</v>
      </c>
      <c r="C38" s="71" t="s">
        <v>128</v>
      </c>
      <c r="D38" s="71" t="s">
        <v>133</v>
      </c>
      <c r="E38" s="71" t="s">
        <v>336</v>
      </c>
      <c r="F38" s="156" t="s">
        <v>130</v>
      </c>
      <c r="G38" s="155">
        <v>8.6</v>
      </c>
      <c r="H38" s="155">
        <v>255.4</v>
      </c>
      <c r="I38" s="155"/>
      <c r="J38" s="155">
        <v>960.66</v>
      </c>
      <c r="K38" s="155"/>
      <c r="L38" s="155">
        <v>146.19999999999999</v>
      </c>
      <c r="M38" s="155">
        <v>960.66</v>
      </c>
    </row>
    <row r="39" spans="1:13" s="65" customFormat="1" ht="47.25">
      <c r="A39" s="72"/>
      <c r="B39" s="154" t="s">
        <v>205</v>
      </c>
      <c r="C39" s="71" t="s">
        <v>128</v>
      </c>
      <c r="D39" s="71" t="s">
        <v>133</v>
      </c>
      <c r="E39" s="71" t="s">
        <v>336</v>
      </c>
      <c r="F39" s="156" t="s">
        <v>186</v>
      </c>
      <c r="G39" s="155">
        <v>8.6</v>
      </c>
      <c r="H39" s="155">
        <v>97.9</v>
      </c>
      <c r="I39" s="155"/>
      <c r="J39" s="155">
        <v>296.64999999999998</v>
      </c>
      <c r="K39" s="155"/>
      <c r="L39" s="155">
        <v>60.6</v>
      </c>
      <c r="M39" s="155">
        <v>296.64999999999998</v>
      </c>
    </row>
    <row r="40" spans="1:13" s="65" customFormat="1" ht="47.25">
      <c r="A40" s="72"/>
      <c r="B40" s="136" t="s">
        <v>328</v>
      </c>
      <c r="C40" s="107" t="s">
        <v>128</v>
      </c>
      <c r="D40" s="107" t="s">
        <v>133</v>
      </c>
      <c r="E40" s="107" t="s">
        <v>338</v>
      </c>
      <c r="F40" s="183"/>
      <c r="G40" s="162">
        <v>-267.89999999999998</v>
      </c>
      <c r="H40" s="114">
        <f>H41+H42</f>
        <v>-156.5</v>
      </c>
      <c r="I40" s="114"/>
      <c r="J40" s="114">
        <f>J41+J42</f>
        <v>0</v>
      </c>
      <c r="K40" s="114"/>
      <c r="L40" s="114">
        <f>L41+L42</f>
        <v>0</v>
      </c>
      <c r="M40" s="114">
        <f>M41+M42</f>
        <v>0</v>
      </c>
    </row>
    <row r="41" spans="1:13" s="65" customFormat="1" ht="26.25" customHeight="1">
      <c r="A41" s="72"/>
      <c r="B41" s="154" t="s">
        <v>204</v>
      </c>
      <c r="C41" s="71" t="s">
        <v>128</v>
      </c>
      <c r="D41" s="71" t="s">
        <v>133</v>
      </c>
      <c r="E41" s="71" t="s">
        <v>338</v>
      </c>
      <c r="F41" s="156" t="s">
        <v>130</v>
      </c>
      <c r="G41" s="155">
        <v>-203.1</v>
      </c>
      <c r="H41" s="103">
        <v>-109.2</v>
      </c>
      <c r="I41" s="103"/>
      <c r="J41" s="103">
        <v>0</v>
      </c>
      <c r="K41" s="103"/>
      <c r="L41" s="103">
        <v>0</v>
      </c>
      <c r="M41" s="103">
        <v>0</v>
      </c>
    </row>
    <row r="42" spans="1:13" s="65" customFormat="1" ht="47.25">
      <c r="A42" s="72"/>
      <c r="B42" s="154" t="s">
        <v>205</v>
      </c>
      <c r="C42" s="71" t="s">
        <v>128</v>
      </c>
      <c r="D42" s="71" t="s">
        <v>133</v>
      </c>
      <c r="E42" s="71" t="s">
        <v>338</v>
      </c>
      <c r="F42" s="156" t="s">
        <v>186</v>
      </c>
      <c r="G42" s="155">
        <v>-64.8</v>
      </c>
      <c r="H42" s="103">
        <v>-47.3</v>
      </c>
      <c r="I42" s="103"/>
      <c r="J42" s="103">
        <v>0</v>
      </c>
      <c r="K42" s="103"/>
      <c r="L42" s="103">
        <v>0</v>
      </c>
      <c r="M42" s="103">
        <v>0</v>
      </c>
    </row>
    <row r="43" spans="1:13" s="65" customFormat="1" ht="31.5">
      <c r="A43" s="72"/>
      <c r="B43" s="298" t="s">
        <v>180</v>
      </c>
      <c r="C43" s="107" t="s">
        <v>128</v>
      </c>
      <c r="D43" s="107" t="s">
        <v>133</v>
      </c>
      <c r="E43" s="107" t="s">
        <v>337</v>
      </c>
      <c r="F43" s="183"/>
      <c r="G43" s="162">
        <v>129.19999999999999</v>
      </c>
      <c r="H43" s="114">
        <f>SUM(H44+H45+H46+H47+H49+H48)</f>
        <v>42.7</v>
      </c>
      <c r="I43" s="114">
        <f t="shared" ref="I43" si="3">SUM(I44+I45+I46+I47+I49)</f>
        <v>0</v>
      </c>
      <c r="J43" s="114">
        <f>SUM(J44+J45+J46+J47+J49+J48)</f>
        <v>131.19999999999999</v>
      </c>
      <c r="K43" s="114">
        <f t="shared" ref="K43" si="4">SUM(K44+K45+K46+K47+K49)</f>
        <v>0</v>
      </c>
      <c r="L43" s="114">
        <f>SUM(L44+L45+L46+L47+L49+L48)</f>
        <v>47</v>
      </c>
      <c r="M43" s="114">
        <f>SUM(M44+M45+M46+M47+M49+M48)</f>
        <v>131.19999999999999</v>
      </c>
    </row>
    <row r="44" spans="1:13" s="65" customFormat="1" ht="31.5">
      <c r="A44" s="72"/>
      <c r="B44" s="216" t="s">
        <v>260</v>
      </c>
      <c r="C44" s="71" t="s">
        <v>128</v>
      </c>
      <c r="D44" s="71" t="s">
        <v>133</v>
      </c>
      <c r="E44" s="71" t="s">
        <v>348</v>
      </c>
      <c r="F44" s="156" t="s">
        <v>138</v>
      </c>
      <c r="G44" s="155">
        <v>1.5</v>
      </c>
      <c r="H44" s="103">
        <v>1.5</v>
      </c>
      <c r="I44" s="103"/>
      <c r="J44" s="103">
        <v>3</v>
      </c>
      <c r="K44" s="103"/>
      <c r="L44" s="103">
        <v>3</v>
      </c>
      <c r="M44" s="103">
        <v>3</v>
      </c>
    </row>
    <row r="45" spans="1:13" s="65" customFormat="1" ht="31.5">
      <c r="A45" s="72"/>
      <c r="B45" s="154" t="s">
        <v>260</v>
      </c>
      <c r="C45" s="71" t="s">
        <v>128</v>
      </c>
      <c r="D45" s="71" t="s">
        <v>133</v>
      </c>
      <c r="E45" s="71" t="s">
        <v>380</v>
      </c>
      <c r="F45" s="156" t="s">
        <v>138</v>
      </c>
      <c r="G45" s="155">
        <v>34.5</v>
      </c>
      <c r="H45" s="103">
        <v>0</v>
      </c>
      <c r="I45" s="103"/>
      <c r="J45" s="103">
        <v>0</v>
      </c>
      <c r="K45" s="103"/>
      <c r="L45" s="103">
        <v>0</v>
      </c>
      <c r="M45" s="103">
        <v>0</v>
      </c>
    </row>
    <row r="46" spans="1:13" s="65" customFormat="1" ht="31.5">
      <c r="A46" s="72"/>
      <c r="B46" s="216" t="s">
        <v>260</v>
      </c>
      <c r="C46" s="71" t="s">
        <v>128</v>
      </c>
      <c r="D46" s="71" t="s">
        <v>133</v>
      </c>
      <c r="E46" s="71" t="s">
        <v>345</v>
      </c>
      <c r="F46" s="156" t="s">
        <v>138</v>
      </c>
      <c r="G46" s="162">
        <v>14</v>
      </c>
      <c r="H46" s="155">
        <v>28</v>
      </c>
      <c r="I46" s="106"/>
      <c r="J46" s="155">
        <v>58</v>
      </c>
      <c r="K46" s="106"/>
      <c r="L46" s="155">
        <v>34</v>
      </c>
      <c r="M46" s="155">
        <v>58</v>
      </c>
    </row>
    <row r="47" spans="1:13" s="65" customFormat="1" ht="35.25" customHeight="1">
      <c r="A47" s="72"/>
      <c r="B47" s="154" t="s">
        <v>260</v>
      </c>
      <c r="C47" s="71" t="s">
        <v>128</v>
      </c>
      <c r="D47" s="71" t="s">
        <v>133</v>
      </c>
      <c r="E47" s="71" t="s">
        <v>349</v>
      </c>
      <c r="F47" s="188" t="s">
        <v>138</v>
      </c>
      <c r="G47" s="155">
        <v>77.400000000000006</v>
      </c>
      <c r="H47" s="155">
        <v>0</v>
      </c>
      <c r="I47" s="101"/>
      <c r="J47" s="155">
        <v>45</v>
      </c>
      <c r="K47" s="101"/>
      <c r="L47" s="155">
        <v>0</v>
      </c>
      <c r="M47" s="155">
        <v>45</v>
      </c>
    </row>
    <row r="48" spans="1:13" s="65" customFormat="1" ht="36" customHeight="1">
      <c r="A48" s="72"/>
      <c r="B48" s="154" t="s">
        <v>260</v>
      </c>
      <c r="C48" s="71" t="s">
        <v>128</v>
      </c>
      <c r="D48" s="71" t="s">
        <v>133</v>
      </c>
      <c r="E48" s="71" t="s">
        <v>464</v>
      </c>
      <c r="F48" s="188" t="s">
        <v>138</v>
      </c>
      <c r="G48" s="155">
        <v>77.400000000000006</v>
      </c>
      <c r="H48" s="155">
        <v>13.2</v>
      </c>
      <c r="I48" s="101"/>
      <c r="J48" s="155">
        <v>23.2</v>
      </c>
      <c r="K48" s="101"/>
      <c r="L48" s="155">
        <v>10</v>
      </c>
      <c r="M48" s="155">
        <v>23.2</v>
      </c>
    </row>
    <row r="49" spans="1:13" s="65" customFormat="1" ht="18">
      <c r="A49" s="72"/>
      <c r="B49" s="154" t="s">
        <v>176</v>
      </c>
      <c r="C49" s="71" t="s">
        <v>128</v>
      </c>
      <c r="D49" s="71" t="s">
        <v>133</v>
      </c>
      <c r="E49" s="71" t="s">
        <v>340</v>
      </c>
      <c r="F49" s="156" t="s">
        <v>181</v>
      </c>
      <c r="G49" s="155">
        <v>1.8</v>
      </c>
      <c r="H49" s="155">
        <v>0</v>
      </c>
      <c r="I49" s="101"/>
      <c r="J49" s="155">
        <v>2</v>
      </c>
      <c r="K49" s="101"/>
      <c r="L49" s="155">
        <v>0</v>
      </c>
      <c r="M49" s="155">
        <v>2</v>
      </c>
    </row>
    <row r="50" spans="1:13" s="256" customFormat="1" ht="36" customHeight="1">
      <c r="A50" s="110" t="s">
        <v>314</v>
      </c>
      <c r="B50" s="255" t="s">
        <v>315</v>
      </c>
      <c r="C50" s="107" t="s">
        <v>128</v>
      </c>
      <c r="D50" s="107" t="s">
        <v>316</v>
      </c>
      <c r="E50" s="71"/>
      <c r="F50" s="71"/>
      <c r="G50" s="112">
        <v>0</v>
      </c>
      <c r="H50" s="114">
        <f>H51</f>
        <v>-0.3</v>
      </c>
      <c r="I50" s="114"/>
      <c r="J50" s="114">
        <f>J51</f>
        <v>0</v>
      </c>
      <c r="K50" s="114"/>
      <c r="L50" s="114">
        <f>L51</f>
        <v>-0.3</v>
      </c>
      <c r="M50" s="114">
        <f>M52</f>
        <v>0</v>
      </c>
    </row>
    <row r="51" spans="1:13" s="256" customFormat="1" ht="31.5">
      <c r="A51" s="257"/>
      <c r="B51" s="83" t="s">
        <v>317</v>
      </c>
      <c r="C51" s="107" t="s">
        <v>128</v>
      </c>
      <c r="D51" s="107" t="s">
        <v>316</v>
      </c>
      <c r="E51" s="107" t="s">
        <v>350</v>
      </c>
      <c r="F51" s="107"/>
      <c r="G51" s="112">
        <v>0</v>
      </c>
      <c r="H51" s="114">
        <f>H52</f>
        <v>-0.3</v>
      </c>
      <c r="I51" s="114"/>
      <c r="J51" s="114">
        <f>J52</f>
        <v>0</v>
      </c>
      <c r="K51" s="114"/>
      <c r="L51" s="114">
        <f>L52</f>
        <v>-0.3</v>
      </c>
      <c r="M51" s="114">
        <f>M52</f>
        <v>0</v>
      </c>
    </row>
    <row r="52" spans="1:13" s="256" customFormat="1" ht="15.75">
      <c r="A52" s="257"/>
      <c r="B52" s="154" t="s">
        <v>155</v>
      </c>
      <c r="C52" s="71" t="s">
        <v>128</v>
      </c>
      <c r="D52" s="71" t="s">
        <v>316</v>
      </c>
      <c r="E52" s="71" t="s">
        <v>350</v>
      </c>
      <c r="F52" s="258">
        <v>540</v>
      </c>
      <c r="G52" s="117">
        <v>0</v>
      </c>
      <c r="H52" s="103">
        <v>-0.3</v>
      </c>
      <c r="I52" s="103"/>
      <c r="J52" s="103">
        <v>0</v>
      </c>
      <c r="K52" s="103"/>
      <c r="L52" s="103">
        <v>-0.3</v>
      </c>
      <c r="M52" s="103">
        <v>0</v>
      </c>
    </row>
    <row r="53" spans="1:13" s="65" customFormat="1" ht="18">
      <c r="A53" s="110" t="s">
        <v>322</v>
      </c>
      <c r="B53" s="259" t="s">
        <v>318</v>
      </c>
      <c r="C53" s="107" t="s">
        <v>128</v>
      </c>
      <c r="D53" s="107" t="s">
        <v>137</v>
      </c>
      <c r="E53" s="260"/>
      <c r="F53" s="261"/>
      <c r="G53" s="162">
        <v>-40</v>
      </c>
      <c r="H53" s="253">
        <f>SUM(H54)</f>
        <v>0</v>
      </c>
      <c r="I53" s="114"/>
      <c r="J53" s="253">
        <f>J54</f>
        <v>120</v>
      </c>
      <c r="K53" s="114"/>
      <c r="L53" s="253">
        <f>SUM(L54)</f>
        <v>40</v>
      </c>
      <c r="M53" s="253">
        <f>M54</f>
        <v>120</v>
      </c>
    </row>
    <row r="54" spans="1:13" s="65" customFormat="1" ht="18">
      <c r="A54" s="72"/>
      <c r="B54" s="299" t="s">
        <v>319</v>
      </c>
      <c r="C54" s="107" t="s">
        <v>128</v>
      </c>
      <c r="D54" s="107" t="s">
        <v>137</v>
      </c>
      <c r="E54" s="260" t="s">
        <v>351</v>
      </c>
      <c r="F54" s="276"/>
      <c r="G54" s="112">
        <v>-40</v>
      </c>
      <c r="H54" s="277">
        <f>H55</f>
        <v>0</v>
      </c>
      <c r="I54" s="114"/>
      <c r="J54" s="277">
        <f>J55</f>
        <v>120</v>
      </c>
      <c r="K54" s="114"/>
      <c r="L54" s="277">
        <f>L55</f>
        <v>40</v>
      </c>
      <c r="M54" s="277">
        <f>M55</f>
        <v>120</v>
      </c>
    </row>
    <row r="55" spans="1:13" s="65" customFormat="1" ht="18">
      <c r="A55" s="72"/>
      <c r="B55" s="263" t="s">
        <v>320</v>
      </c>
      <c r="C55" s="71" t="s">
        <v>128</v>
      </c>
      <c r="D55" s="71" t="s">
        <v>137</v>
      </c>
      <c r="E55" s="262" t="s">
        <v>351</v>
      </c>
      <c r="F55" s="264" t="s">
        <v>321</v>
      </c>
      <c r="G55" s="155">
        <v>-40</v>
      </c>
      <c r="H55" s="189">
        <v>0</v>
      </c>
      <c r="I55" s="103"/>
      <c r="J55" s="189">
        <v>120</v>
      </c>
      <c r="K55" s="103"/>
      <c r="L55" s="189">
        <v>40</v>
      </c>
      <c r="M55" s="189">
        <v>120</v>
      </c>
    </row>
    <row r="56" spans="1:13" s="65" customFormat="1" ht="18">
      <c r="A56" s="110" t="s">
        <v>145</v>
      </c>
      <c r="B56" s="126" t="s">
        <v>229</v>
      </c>
      <c r="C56" s="107" t="s">
        <v>129</v>
      </c>
      <c r="D56" s="107"/>
      <c r="E56" s="107"/>
      <c r="F56" s="183"/>
      <c r="G56" s="162">
        <v>1.2</v>
      </c>
      <c r="H56" s="162">
        <f>SUM(H57)</f>
        <v>32.099999999999994</v>
      </c>
      <c r="I56" s="162">
        <f t="shared" ref="I56:M57" si="5">SUM(I57)</f>
        <v>0</v>
      </c>
      <c r="J56" s="162">
        <f t="shared" si="5"/>
        <v>172.6</v>
      </c>
      <c r="K56" s="162">
        <f t="shared" si="5"/>
        <v>0</v>
      </c>
      <c r="L56" s="162">
        <f>SUM(L57)</f>
        <v>33.799999999999997</v>
      </c>
      <c r="M56" s="162">
        <f t="shared" si="5"/>
        <v>179</v>
      </c>
    </row>
    <row r="57" spans="1:13" s="65" customFormat="1" ht="23.25" customHeight="1">
      <c r="A57" s="110" t="s">
        <v>147</v>
      </c>
      <c r="B57" s="126" t="s">
        <v>221</v>
      </c>
      <c r="C57" s="107" t="s">
        <v>129</v>
      </c>
      <c r="D57" s="107" t="s">
        <v>134</v>
      </c>
      <c r="E57" s="107"/>
      <c r="F57" s="183"/>
      <c r="G57" s="162">
        <v>1.2</v>
      </c>
      <c r="H57" s="162">
        <f>SUM(H58)</f>
        <v>32.099999999999994</v>
      </c>
      <c r="I57" s="162">
        <f t="shared" si="5"/>
        <v>0</v>
      </c>
      <c r="J57" s="162">
        <f t="shared" si="5"/>
        <v>172.6</v>
      </c>
      <c r="K57" s="162">
        <f t="shared" si="5"/>
        <v>0</v>
      </c>
      <c r="L57" s="162">
        <f>SUM(L58)</f>
        <v>33.799999999999997</v>
      </c>
      <c r="M57" s="162">
        <f t="shared" si="5"/>
        <v>179</v>
      </c>
    </row>
    <row r="58" spans="1:13" s="65" customFormat="1" ht="31.5">
      <c r="A58" s="72"/>
      <c r="B58" s="126" t="s">
        <v>230</v>
      </c>
      <c r="C58" s="107" t="s">
        <v>129</v>
      </c>
      <c r="D58" s="107" t="s">
        <v>134</v>
      </c>
      <c r="E58" s="107" t="s">
        <v>352</v>
      </c>
      <c r="F58" s="183"/>
      <c r="G58" s="162">
        <v>1.2</v>
      </c>
      <c r="H58" s="162">
        <f>H59+H60</f>
        <v>32.099999999999994</v>
      </c>
      <c r="I58" s="155">
        <f t="shared" ref="I58:J58" si="6">SUM(I59+I60)</f>
        <v>0</v>
      </c>
      <c r="J58" s="162">
        <f t="shared" si="6"/>
        <v>172.6</v>
      </c>
      <c r="K58" s="162">
        <f t="shared" ref="K58:M58" si="7">SUM(K59+K60)</f>
        <v>0</v>
      </c>
      <c r="L58" s="162">
        <f>L59+L60</f>
        <v>33.799999999999997</v>
      </c>
      <c r="M58" s="162">
        <f t="shared" si="7"/>
        <v>179</v>
      </c>
    </row>
    <row r="59" spans="1:13" s="65" customFormat="1" ht="23.25" customHeight="1">
      <c r="A59" s="72"/>
      <c r="B59" s="154" t="s">
        <v>204</v>
      </c>
      <c r="C59" s="71" t="s">
        <v>129</v>
      </c>
      <c r="D59" s="71" t="s">
        <v>134</v>
      </c>
      <c r="E59" s="71" t="s">
        <v>352</v>
      </c>
      <c r="F59" s="156" t="s">
        <v>130</v>
      </c>
      <c r="G59" s="155">
        <v>0.9</v>
      </c>
      <c r="H59" s="103">
        <v>16.399999999999999</v>
      </c>
      <c r="I59" s="103"/>
      <c r="J59" s="103">
        <v>120.5</v>
      </c>
      <c r="K59" s="103"/>
      <c r="L59" s="103">
        <v>16.7</v>
      </c>
      <c r="M59" s="103">
        <v>124.9</v>
      </c>
    </row>
    <row r="60" spans="1:13" s="65" customFormat="1" ht="47.25">
      <c r="A60" s="72"/>
      <c r="B60" s="154" t="s">
        <v>205</v>
      </c>
      <c r="C60" s="71" t="s">
        <v>129</v>
      </c>
      <c r="D60" s="71" t="s">
        <v>134</v>
      </c>
      <c r="E60" s="71" t="s">
        <v>352</v>
      </c>
      <c r="F60" s="156" t="s">
        <v>186</v>
      </c>
      <c r="G60" s="155">
        <v>0.3</v>
      </c>
      <c r="H60" s="103">
        <v>15.7</v>
      </c>
      <c r="I60" s="103"/>
      <c r="J60" s="103">
        <v>52.1</v>
      </c>
      <c r="K60" s="103"/>
      <c r="L60" s="103">
        <v>17.100000000000001</v>
      </c>
      <c r="M60" s="103">
        <v>54.1</v>
      </c>
    </row>
    <row r="61" spans="1:13" s="65" customFormat="1" ht="18" hidden="1" customHeight="1">
      <c r="A61" s="72" t="s">
        <v>148</v>
      </c>
      <c r="B61" s="154" t="s">
        <v>146</v>
      </c>
      <c r="C61" s="71" t="s">
        <v>134</v>
      </c>
      <c r="D61" s="71"/>
      <c r="E61" s="71"/>
      <c r="F61" s="156"/>
      <c r="G61" s="155">
        <v>3</v>
      </c>
      <c r="H61" s="156" t="s">
        <v>381</v>
      </c>
      <c r="I61" s="103"/>
      <c r="J61" s="156" t="s">
        <v>381</v>
      </c>
      <c r="K61" s="103"/>
      <c r="L61" s="156" t="s">
        <v>381</v>
      </c>
      <c r="M61" s="156" t="s">
        <v>381</v>
      </c>
    </row>
    <row r="62" spans="1:13" s="65" customFormat="1" ht="18">
      <c r="A62" s="110" t="s">
        <v>148</v>
      </c>
      <c r="B62" s="126" t="s">
        <v>146</v>
      </c>
      <c r="C62" s="107" t="s">
        <v>134</v>
      </c>
      <c r="D62" s="107"/>
      <c r="E62" s="107"/>
      <c r="F62" s="183"/>
      <c r="G62" s="162">
        <v>1.2</v>
      </c>
      <c r="H62" s="162">
        <f>H63+H67+H70</f>
        <v>-119.89999999999999</v>
      </c>
      <c r="I62" s="162">
        <f t="shared" ref="I62" si="8">I63+I67+I70</f>
        <v>0</v>
      </c>
      <c r="J62" s="162">
        <f>J63+J67+J70</f>
        <v>86.210000000000008</v>
      </c>
      <c r="K62" s="162">
        <f t="shared" ref="K62" si="9">K63+K67+K70</f>
        <v>0</v>
      </c>
      <c r="L62" s="162">
        <f>L63+L67+L70</f>
        <v>-36.700000000000003</v>
      </c>
      <c r="M62" s="162">
        <f>M63+M67+M70</f>
        <v>76.84</v>
      </c>
    </row>
    <row r="63" spans="1:13" s="65" customFormat="1" ht="47.25">
      <c r="A63" s="110" t="s">
        <v>297</v>
      </c>
      <c r="B63" s="131" t="s">
        <v>292</v>
      </c>
      <c r="C63" s="107" t="s">
        <v>134</v>
      </c>
      <c r="D63" s="107" t="s">
        <v>298</v>
      </c>
      <c r="E63" s="107"/>
      <c r="F63" s="132"/>
      <c r="G63" s="114">
        <v>20</v>
      </c>
      <c r="H63" s="114">
        <f>H64</f>
        <v>-124.3</v>
      </c>
      <c r="I63" s="114"/>
      <c r="J63" s="114">
        <f>J64</f>
        <v>30.04</v>
      </c>
      <c r="K63" s="114"/>
      <c r="L63" s="114">
        <f>L64</f>
        <v>-36.700000000000003</v>
      </c>
      <c r="M63" s="114">
        <f>M64</f>
        <v>30.04</v>
      </c>
    </row>
    <row r="64" spans="1:13" s="65" customFormat="1" ht="36.75" customHeight="1">
      <c r="A64" s="110"/>
      <c r="B64" s="79" t="s">
        <v>236</v>
      </c>
      <c r="C64" s="107" t="s">
        <v>134</v>
      </c>
      <c r="D64" s="107" t="s">
        <v>298</v>
      </c>
      <c r="E64" s="107" t="s">
        <v>388</v>
      </c>
      <c r="F64" s="107"/>
      <c r="G64" s="114">
        <v>10</v>
      </c>
      <c r="H64" s="114">
        <f>H65+H66</f>
        <v>-124.3</v>
      </c>
      <c r="I64" s="114">
        <f t="shared" ref="I64" si="10">SUM(I63)</f>
        <v>0</v>
      </c>
      <c r="J64" s="114">
        <f>SUM(J65+J66)</f>
        <v>30.04</v>
      </c>
      <c r="K64" s="114">
        <f t="shared" ref="K64" si="11">SUM(K63)</f>
        <v>0</v>
      </c>
      <c r="L64" s="114">
        <f>L65+L66</f>
        <v>-36.700000000000003</v>
      </c>
      <c r="M64" s="114">
        <f>SUM(M65+M66)</f>
        <v>30.04</v>
      </c>
    </row>
    <row r="65" spans="1:17" s="66" customFormat="1" ht="33.75" customHeight="1">
      <c r="A65" s="70"/>
      <c r="B65" s="157" t="s">
        <v>260</v>
      </c>
      <c r="C65" s="71" t="s">
        <v>134</v>
      </c>
      <c r="D65" s="71" t="s">
        <v>298</v>
      </c>
      <c r="E65" s="71" t="s">
        <v>353</v>
      </c>
      <c r="F65" s="71" t="s">
        <v>138</v>
      </c>
      <c r="G65" s="117">
        <v>10</v>
      </c>
      <c r="H65" s="117">
        <v>-119.3</v>
      </c>
      <c r="I65" s="117"/>
      <c r="J65" s="117">
        <v>15.04</v>
      </c>
      <c r="K65" s="117"/>
      <c r="L65" s="117">
        <v>-46.7</v>
      </c>
      <c r="M65" s="117">
        <v>15.04</v>
      </c>
    </row>
    <row r="66" spans="1:17" s="66" customFormat="1" ht="33.75" customHeight="1">
      <c r="A66" s="70"/>
      <c r="B66" s="216" t="s">
        <v>260</v>
      </c>
      <c r="C66" s="71" t="s">
        <v>134</v>
      </c>
      <c r="D66" s="71" t="s">
        <v>298</v>
      </c>
      <c r="E66" s="71" t="s">
        <v>357</v>
      </c>
      <c r="F66" s="71" t="s">
        <v>138</v>
      </c>
      <c r="G66" s="117">
        <v>10</v>
      </c>
      <c r="H66" s="117">
        <v>-5</v>
      </c>
      <c r="I66" s="117"/>
      <c r="J66" s="117">
        <v>15</v>
      </c>
      <c r="K66" s="117"/>
      <c r="L66" s="117">
        <v>10</v>
      </c>
      <c r="M66" s="117">
        <v>15</v>
      </c>
    </row>
    <row r="67" spans="1:17" s="66" customFormat="1" ht="21" customHeight="1">
      <c r="A67" s="70" t="s">
        <v>231</v>
      </c>
      <c r="B67" s="79" t="s">
        <v>222</v>
      </c>
      <c r="C67" s="107" t="s">
        <v>134</v>
      </c>
      <c r="D67" s="107" t="s">
        <v>227</v>
      </c>
      <c r="E67" s="107"/>
      <c r="F67" s="107"/>
      <c r="G67" s="112">
        <v>4</v>
      </c>
      <c r="H67" s="112">
        <f>H68</f>
        <v>9.4</v>
      </c>
      <c r="I67" s="112"/>
      <c r="J67" s="112">
        <f>J68</f>
        <v>41.17</v>
      </c>
      <c r="K67" s="112"/>
      <c r="L67" s="112">
        <f>L68</f>
        <v>0</v>
      </c>
      <c r="M67" s="112">
        <v>31.8</v>
      </c>
    </row>
    <row r="68" spans="1:17" s="66" customFormat="1" ht="21.75" customHeight="1">
      <c r="A68" s="70"/>
      <c r="B68" s="278" t="s">
        <v>236</v>
      </c>
      <c r="C68" s="107" t="s">
        <v>134</v>
      </c>
      <c r="D68" s="107" t="s">
        <v>227</v>
      </c>
      <c r="E68" s="107" t="s">
        <v>354</v>
      </c>
      <c r="F68" s="107"/>
      <c r="G68" s="112">
        <v>4</v>
      </c>
      <c r="H68" s="112">
        <f>H69</f>
        <v>9.4</v>
      </c>
      <c r="I68" s="112"/>
      <c r="J68" s="112">
        <f>J69</f>
        <v>41.17</v>
      </c>
      <c r="K68" s="112"/>
      <c r="L68" s="112">
        <f>L69</f>
        <v>0</v>
      </c>
      <c r="M68" s="112">
        <v>31.8</v>
      </c>
      <c r="Q68" s="270"/>
    </row>
    <row r="69" spans="1:17" s="65" customFormat="1" ht="31.5">
      <c r="A69" s="110"/>
      <c r="B69" s="129" t="s">
        <v>260</v>
      </c>
      <c r="C69" s="71" t="s">
        <v>134</v>
      </c>
      <c r="D69" s="71" t="s">
        <v>227</v>
      </c>
      <c r="E69" s="71" t="s">
        <v>354</v>
      </c>
      <c r="F69" s="130" t="s">
        <v>138</v>
      </c>
      <c r="G69" s="117">
        <v>4</v>
      </c>
      <c r="H69" s="117">
        <v>9.4</v>
      </c>
      <c r="I69" s="117"/>
      <c r="J69" s="117">
        <v>41.17</v>
      </c>
      <c r="K69" s="117"/>
      <c r="L69" s="117">
        <v>0</v>
      </c>
      <c r="M69" s="117">
        <v>31.8</v>
      </c>
    </row>
    <row r="70" spans="1:17" s="66" customFormat="1" ht="31.5">
      <c r="A70" s="70" t="s">
        <v>299</v>
      </c>
      <c r="B70" s="79" t="s">
        <v>300</v>
      </c>
      <c r="C70" s="107" t="s">
        <v>134</v>
      </c>
      <c r="D70" s="107" t="s">
        <v>301</v>
      </c>
      <c r="E70" s="71"/>
      <c r="F70" s="130"/>
      <c r="G70" s="117">
        <v>-21</v>
      </c>
      <c r="H70" s="112">
        <f>H71+H73+H75+H85</f>
        <v>-5</v>
      </c>
      <c r="I70" s="112"/>
      <c r="J70" s="112">
        <f>J71+J73+J75+J85</f>
        <v>15</v>
      </c>
      <c r="K70" s="112"/>
      <c r="L70" s="112">
        <f>L71+L73+L75+L85</f>
        <v>0</v>
      </c>
      <c r="M70" s="112">
        <f>M71+M73+M75+M85</f>
        <v>15</v>
      </c>
    </row>
    <row r="71" spans="1:17" s="66" customFormat="1" ht="47.25">
      <c r="A71" s="70"/>
      <c r="B71" s="136" t="s">
        <v>419</v>
      </c>
      <c r="C71" s="107" t="s">
        <v>134</v>
      </c>
      <c r="D71" s="107" t="s">
        <v>301</v>
      </c>
      <c r="E71" s="107" t="s">
        <v>355</v>
      </c>
      <c r="F71" s="132"/>
      <c r="G71" s="112">
        <v>5</v>
      </c>
      <c r="H71" s="112">
        <f>H72</f>
        <v>0</v>
      </c>
      <c r="I71" s="162"/>
      <c r="J71" s="112">
        <v>5</v>
      </c>
      <c r="K71" s="162"/>
      <c r="L71" s="112">
        <f>L72</f>
        <v>0</v>
      </c>
      <c r="M71" s="112">
        <v>5</v>
      </c>
    </row>
    <row r="72" spans="1:17" s="65" customFormat="1" ht="31.5">
      <c r="A72" s="110"/>
      <c r="B72" s="129" t="s">
        <v>206</v>
      </c>
      <c r="C72" s="71" t="s">
        <v>134</v>
      </c>
      <c r="D72" s="71" t="s">
        <v>301</v>
      </c>
      <c r="E72" s="71" t="s">
        <v>355</v>
      </c>
      <c r="F72" s="130" t="s">
        <v>138</v>
      </c>
      <c r="G72" s="114">
        <v>5</v>
      </c>
      <c r="H72" s="117">
        <v>0</v>
      </c>
      <c r="I72" s="117"/>
      <c r="J72" s="117">
        <v>5</v>
      </c>
      <c r="K72" s="117"/>
      <c r="L72" s="117">
        <v>0</v>
      </c>
      <c r="M72" s="117">
        <v>5</v>
      </c>
    </row>
    <row r="73" spans="1:17" s="65" customFormat="1" ht="52.5" customHeight="1">
      <c r="A73" s="110"/>
      <c r="B73" s="136" t="s">
        <v>419</v>
      </c>
      <c r="C73" s="107" t="s">
        <v>134</v>
      </c>
      <c r="D73" s="107" t="s">
        <v>301</v>
      </c>
      <c r="E73" s="107" t="s">
        <v>356</v>
      </c>
      <c r="F73" s="132"/>
      <c r="G73" s="114">
        <v>-36</v>
      </c>
      <c r="H73" s="112">
        <v>0</v>
      </c>
      <c r="I73" s="112"/>
      <c r="J73" s="112">
        <v>0</v>
      </c>
      <c r="K73" s="112"/>
      <c r="L73" s="112">
        <v>0</v>
      </c>
      <c r="M73" s="112">
        <v>0</v>
      </c>
    </row>
    <row r="74" spans="1:17" s="66" customFormat="1" ht="31.5">
      <c r="A74" s="70"/>
      <c r="B74" s="283" t="s">
        <v>206</v>
      </c>
      <c r="C74" s="71" t="s">
        <v>134</v>
      </c>
      <c r="D74" s="71" t="s">
        <v>301</v>
      </c>
      <c r="E74" s="71" t="s">
        <v>356</v>
      </c>
      <c r="F74" s="156" t="s">
        <v>138</v>
      </c>
      <c r="G74" s="117">
        <v>-36</v>
      </c>
      <c r="H74" s="117">
        <v>0</v>
      </c>
      <c r="I74" s="117"/>
      <c r="J74" s="117">
        <v>0</v>
      </c>
      <c r="K74" s="117"/>
      <c r="L74" s="117">
        <v>0</v>
      </c>
      <c r="M74" s="117">
        <v>0</v>
      </c>
    </row>
    <row r="75" spans="1:17" s="66" customFormat="1" ht="31.5">
      <c r="A75" s="70"/>
      <c r="B75" s="136" t="s">
        <v>420</v>
      </c>
      <c r="C75" s="107" t="s">
        <v>134</v>
      </c>
      <c r="D75" s="107" t="s">
        <v>301</v>
      </c>
      <c r="E75" s="107" t="s">
        <v>358</v>
      </c>
      <c r="F75" s="183"/>
      <c r="G75" s="112">
        <v>5</v>
      </c>
      <c r="H75" s="112">
        <f>H76</f>
        <v>-5</v>
      </c>
      <c r="I75" s="112"/>
      <c r="J75" s="112">
        <f>J76</f>
        <v>5</v>
      </c>
      <c r="K75" s="112"/>
      <c r="L75" s="112">
        <f>L76</f>
        <v>0</v>
      </c>
      <c r="M75" s="112">
        <f>M76</f>
        <v>5</v>
      </c>
    </row>
    <row r="76" spans="1:17" s="66" customFormat="1" ht="31.5">
      <c r="A76" s="70"/>
      <c r="B76" s="154" t="s">
        <v>206</v>
      </c>
      <c r="C76" s="71" t="s">
        <v>134</v>
      </c>
      <c r="D76" s="71" t="s">
        <v>301</v>
      </c>
      <c r="E76" s="71" t="s">
        <v>358</v>
      </c>
      <c r="F76" s="156" t="s">
        <v>138</v>
      </c>
      <c r="G76" s="117">
        <v>5</v>
      </c>
      <c r="H76" s="117">
        <v>-5</v>
      </c>
      <c r="I76" s="117"/>
      <c r="J76" s="117">
        <v>5</v>
      </c>
      <c r="K76" s="117"/>
      <c r="L76" s="117">
        <v>0</v>
      </c>
      <c r="M76" s="117">
        <v>5</v>
      </c>
    </row>
    <row r="77" spans="1:17" s="65" customFormat="1" ht="18" hidden="1" customHeight="1">
      <c r="A77" s="110"/>
      <c r="B77" s="126" t="s">
        <v>206</v>
      </c>
      <c r="C77" s="107" t="s">
        <v>134</v>
      </c>
      <c r="D77" s="107" t="s">
        <v>301</v>
      </c>
      <c r="E77" s="107" t="s">
        <v>359</v>
      </c>
      <c r="F77" s="107" t="s">
        <v>138</v>
      </c>
      <c r="G77" s="112">
        <v>5</v>
      </c>
      <c r="H77" s="114">
        <v>5</v>
      </c>
      <c r="I77" s="114"/>
      <c r="J77" s="114">
        <v>5</v>
      </c>
      <c r="K77" s="114"/>
      <c r="L77" s="114">
        <v>5</v>
      </c>
      <c r="M77" s="114">
        <v>5</v>
      </c>
    </row>
    <row r="78" spans="1:17" s="66" customFormat="1" ht="18" hidden="1" customHeight="1">
      <c r="A78" s="70" t="s">
        <v>149</v>
      </c>
      <c r="B78" s="161" t="s">
        <v>125</v>
      </c>
      <c r="C78" s="71" t="s">
        <v>131</v>
      </c>
      <c r="D78" s="71"/>
      <c r="E78" s="71"/>
      <c r="F78" s="71"/>
      <c r="G78" s="117">
        <v>0</v>
      </c>
      <c r="H78" s="114">
        <v>138</v>
      </c>
      <c r="I78" s="114"/>
      <c r="J78" s="114">
        <v>138</v>
      </c>
      <c r="K78" s="114"/>
      <c r="L78" s="114">
        <v>138</v>
      </c>
      <c r="M78" s="114">
        <v>138</v>
      </c>
    </row>
    <row r="79" spans="1:17" s="66" customFormat="1" ht="31.5" hidden="1" customHeight="1">
      <c r="A79" s="70" t="s">
        <v>150</v>
      </c>
      <c r="B79" s="154" t="s">
        <v>183</v>
      </c>
      <c r="C79" s="71" t="s">
        <v>131</v>
      </c>
      <c r="D79" s="71" t="s">
        <v>184</v>
      </c>
      <c r="E79" s="71"/>
      <c r="F79" s="71"/>
      <c r="G79" s="117">
        <v>0</v>
      </c>
      <c r="H79" s="117">
        <v>138</v>
      </c>
      <c r="I79" s="117"/>
      <c r="J79" s="117">
        <v>138</v>
      </c>
      <c r="K79" s="117"/>
      <c r="L79" s="117">
        <v>138</v>
      </c>
      <c r="M79" s="117">
        <v>138</v>
      </c>
    </row>
    <row r="80" spans="1:17" s="66" customFormat="1" ht="18" hidden="1" customHeight="1">
      <c r="A80" s="70"/>
      <c r="B80" s="154" t="s">
        <v>280</v>
      </c>
      <c r="C80" s="71" t="s">
        <v>131</v>
      </c>
      <c r="D80" s="71" t="s">
        <v>184</v>
      </c>
      <c r="E80" s="71" t="s">
        <v>360</v>
      </c>
      <c r="F80" s="71"/>
      <c r="G80" s="117">
        <v>0</v>
      </c>
      <c r="H80" s="117">
        <v>0</v>
      </c>
      <c r="I80" s="117"/>
      <c r="J80" s="117">
        <v>0</v>
      </c>
      <c r="K80" s="117"/>
      <c r="L80" s="117">
        <v>0</v>
      </c>
      <c r="M80" s="117">
        <v>0</v>
      </c>
    </row>
    <row r="81" spans="1:13" s="65" customFormat="1" ht="18" hidden="1" customHeight="1">
      <c r="A81" s="110"/>
      <c r="B81" s="126" t="s">
        <v>206</v>
      </c>
      <c r="C81" s="107" t="s">
        <v>131</v>
      </c>
      <c r="D81" s="107" t="s">
        <v>184</v>
      </c>
      <c r="E81" s="107" t="s">
        <v>360</v>
      </c>
      <c r="F81" s="107" t="s">
        <v>138</v>
      </c>
      <c r="G81" s="112">
        <v>0</v>
      </c>
      <c r="H81" s="71" t="s">
        <v>278</v>
      </c>
      <c r="I81" s="117"/>
      <c r="J81" s="71" t="s">
        <v>278</v>
      </c>
      <c r="K81" s="117"/>
      <c r="L81" s="71" t="s">
        <v>278</v>
      </c>
      <c r="M81" s="71" t="s">
        <v>278</v>
      </c>
    </row>
    <row r="82" spans="1:13" s="66" customFormat="1" ht="18" hidden="1" customHeight="1">
      <c r="A82" s="70"/>
      <c r="B82" s="161" t="s">
        <v>280</v>
      </c>
      <c r="C82" s="71" t="s">
        <v>131</v>
      </c>
      <c r="D82" s="71" t="s">
        <v>184</v>
      </c>
      <c r="E82" s="71" t="s">
        <v>245</v>
      </c>
      <c r="F82" s="71"/>
      <c r="G82" s="117">
        <v>0</v>
      </c>
      <c r="H82" s="71" t="s">
        <v>382</v>
      </c>
      <c r="I82" s="117"/>
      <c r="J82" s="71" t="s">
        <v>382</v>
      </c>
      <c r="K82" s="117"/>
      <c r="L82" s="71" t="s">
        <v>382</v>
      </c>
      <c r="M82" s="71" t="s">
        <v>382</v>
      </c>
    </row>
    <row r="83" spans="1:13" s="66" customFormat="1" ht="31.5" hidden="1" customHeight="1">
      <c r="A83" s="70"/>
      <c r="B83" s="154" t="s">
        <v>206</v>
      </c>
      <c r="C83" s="71" t="s">
        <v>131</v>
      </c>
      <c r="D83" s="71" t="s">
        <v>184</v>
      </c>
      <c r="E83" s="71" t="s">
        <v>360</v>
      </c>
      <c r="F83" s="71" t="s">
        <v>138</v>
      </c>
      <c r="G83" s="117">
        <v>0</v>
      </c>
      <c r="H83" s="112">
        <v>138</v>
      </c>
      <c r="I83" s="112"/>
      <c r="J83" s="112">
        <v>138</v>
      </c>
      <c r="K83" s="112"/>
      <c r="L83" s="112">
        <v>138</v>
      </c>
      <c r="M83" s="112">
        <v>138</v>
      </c>
    </row>
    <row r="84" spans="1:13" s="66" customFormat="1" ht="18" hidden="1" customHeight="1">
      <c r="A84" s="70"/>
      <c r="B84" s="154" t="s">
        <v>155</v>
      </c>
      <c r="C84" s="71" t="s">
        <v>131</v>
      </c>
      <c r="D84" s="71" t="s">
        <v>184</v>
      </c>
      <c r="E84" s="71" t="s">
        <v>360</v>
      </c>
      <c r="F84" s="71" t="s">
        <v>139</v>
      </c>
      <c r="G84" s="117">
        <v>0</v>
      </c>
      <c r="H84" s="71" t="s">
        <v>278</v>
      </c>
      <c r="I84" s="117"/>
      <c r="J84" s="71" t="s">
        <v>278</v>
      </c>
      <c r="K84" s="117"/>
      <c r="L84" s="71" t="s">
        <v>278</v>
      </c>
      <c r="M84" s="71" t="s">
        <v>278</v>
      </c>
    </row>
    <row r="85" spans="1:13" s="66" customFormat="1" ht="18">
      <c r="A85" s="70"/>
      <c r="B85" s="136" t="s">
        <v>421</v>
      </c>
      <c r="C85" s="107" t="s">
        <v>134</v>
      </c>
      <c r="D85" s="107" t="s">
        <v>301</v>
      </c>
      <c r="E85" s="107" t="s">
        <v>359</v>
      </c>
      <c r="F85" s="183"/>
      <c r="G85" s="112">
        <v>5</v>
      </c>
      <c r="H85" s="112">
        <f>H86</f>
        <v>0</v>
      </c>
      <c r="I85" s="112"/>
      <c r="J85" s="112">
        <v>5</v>
      </c>
      <c r="K85" s="112"/>
      <c r="L85" s="112">
        <f>L86</f>
        <v>0</v>
      </c>
      <c r="M85" s="112">
        <v>5</v>
      </c>
    </row>
    <row r="86" spans="1:13" s="66" customFormat="1" ht="31.5">
      <c r="A86" s="70"/>
      <c r="B86" s="154" t="s">
        <v>206</v>
      </c>
      <c r="C86" s="71" t="s">
        <v>134</v>
      </c>
      <c r="D86" s="71" t="s">
        <v>301</v>
      </c>
      <c r="E86" s="71" t="s">
        <v>359</v>
      </c>
      <c r="F86" s="156" t="s">
        <v>138</v>
      </c>
      <c r="G86" s="117">
        <v>5</v>
      </c>
      <c r="H86" s="117">
        <v>0</v>
      </c>
      <c r="I86" s="117"/>
      <c r="J86" s="117">
        <v>5</v>
      </c>
      <c r="K86" s="117"/>
      <c r="L86" s="117">
        <v>0</v>
      </c>
      <c r="M86" s="117">
        <v>5</v>
      </c>
    </row>
    <row r="87" spans="1:13" s="65" customFormat="1" ht="18">
      <c r="A87" s="110" t="s">
        <v>149</v>
      </c>
      <c r="B87" s="131" t="s">
        <v>125</v>
      </c>
      <c r="C87" s="107" t="s">
        <v>131</v>
      </c>
      <c r="D87" s="107"/>
      <c r="E87" s="107"/>
      <c r="F87" s="132"/>
      <c r="G87" s="114">
        <f t="shared" ref="G87:M88" si="12">G88</f>
        <v>73.900000000000006</v>
      </c>
      <c r="H87" s="112">
        <f t="shared" si="12"/>
        <v>-60</v>
      </c>
      <c r="I87" s="112">
        <f t="shared" si="12"/>
        <v>0</v>
      </c>
      <c r="J87" s="114">
        <f t="shared" si="12"/>
        <v>100.87</v>
      </c>
      <c r="K87" s="112">
        <f t="shared" si="12"/>
        <v>0</v>
      </c>
      <c r="L87" s="112">
        <f t="shared" si="12"/>
        <v>-67.5</v>
      </c>
      <c r="M87" s="114">
        <f t="shared" si="12"/>
        <v>0</v>
      </c>
    </row>
    <row r="88" spans="1:13" s="65" customFormat="1" ht="18">
      <c r="A88" s="110" t="s">
        <v>150</v>
      </c>
      <c r="B88" s="136" t="s">
        <v>183</v>
      </c>
      <c r="C88" s="107" t="s">
        <v>131</v>
      </c>
      <c r="D88" s="107" t="s">
        <v>184</v>
      </c>
      <c r="E88" s="107"/>
      <c r="F88" s="132"/>
      <c r="G88" s="114">
        <f>G93</f>
        <v>73.900000000000006</v>
      </c>
      <c r="H88" s="112">
        <f>H89+H91</f>
        <v>-60</v>
      </c>
      <c r="I88" s="112">
        <f t="shared" si="12"/>
        <v>0</v>
      </c>
      <c r="J88" s="112">
        <f>J89+J91</f>
        <v>100.87</v>
      </c>
      <c r="K88" s="112">
        <f t="shared" si="12"/>
        <v>0</v>
      </c>
      <c r="L88" s="112">
        <f>L89+L91</f>
        <v>-67.5</v>
      </c>
      <c r="M88" s="112">
        <f>M89+M91</f>
        <v>0</v>
      </c>
    </row>
    <row r="89" spans="1:13" s="66" customFormat="1" ht="31.5">
      <c r="A89" s="70"/>
      <c r="B89" s="229" t="s">
        <v>280</v>
      </c>
      <c r="C89" s="107" t="s">
        <v>131</v>
      </c>
      <c r="D89" s="107" t="s">
        <v>184</v>
      </c>
      <c r="E89" s="107" t="s">
        <v>371</v>
      </c>
      <c r="F89" s="183"/>
      <c r="G89" s="112">
        <f>G94</f>
        <v>-62.2</v>
      </c>
      <c r="H89" s="112">
        <f>H90</f>
        <v>0</v>
      </c>
      <c r="I89" s="112">
        <f>I90+I94</f>
        <v>0</v>
      </c>
      <c r="J89" s="112">
        <f>J90</f>
        <v>100.87</v>
      </c>
      <c r="K89" s="112">
        <f>K90+K94</f>
        <v>0</v>
      </c>
      <c r="L89" s="112">
        <f>L90</f>
        <v>-67.5</v>
      </c>
      <c r="M89" s="112">
        <f>M90</f>
        <v>0</v>
      </c>
    </row>
    <row r="90" spans="1:13" s="66" customFormat="1" ht="31.5">
      <c r="A90" s="70"/>
      <c r="B90" s="154" t="s">
        <v>206</v>
      </c>
      <c r="C90" s="71" t="s">
        <v>131</v>
      </c>
      <c r="D90" s="71" t="s">
        <v>184</v>
      </c>
      <c r="E90" s="71" t="s">
        <v>371</v>
      </c>
      <c r="F90" s="156" t="s">
        <v>138</v>
      </c>
      <c r="G90" s="117"/>
      <c r="H90" s="117">
        <v>0</v>
      </c>
      <c r="I90" s="117">
        <v>0</v>
      </c>
      <c r="J90" s="117">
        <v>100.87</v>
      </c>
      <c r="K90" s="117">
        <v>0</v>
      </c>
      <c r="L90" s="117">
        <v>-67.5</v>
      </c>
      <c r="M90" s="117">
        <v>0</v>
      </c>
    </row>
    <row r="91" spans="1:13" s="66" customFormat="1" ht="18">
      <c r="A91" s="70"/>
      <c r="B91" s="229" t="s">
        <v>405</v>
      </c>
      <c r="C91" s="107" t="s">
        <v>131</v>
      </c>
      <c r="D91" s="107" t="s">
        <v>184</v>
      </c>
      <c r="E91" s="107" t="s">
        <v>360</v>
      </c>
      <c r="F91" s="183"/>
      <c r="G91" s="112">
        <f>G96</f>
        <v>-62.2</v>
      </c>
      <c r="H91" s="112">
        <f>H92</f>
        <v>-60</v>
      </c>
      <c r="I91" s="112">
        <f>I92+I96</f>
        <v>0</v>
      </c>
      <c r="J91" s="112">
        <f>J92</f>
        <v>0</v>
      </c>
      <c r="K91" s="112">
        <f>K92+K96</f>
        <v>0</v>
      </c>
      <c r="L91" s="112">
        <f>L92</f>
        <v>0</v>
      </c>
      <c r="M91" s="112">
        <f>M92</f>
        <v>0</v>
      </c>
    </row>
    <row r="92" spans="1:13" s="66" customFormat="1" ht="31.5">
      <c r="A92" s="70"/>
      <c r="B92" s="154" t="s">
        <v>206</v>
      </c>
      <c r="C92" s="71" t="s">
        <v>131</v>
      </c>
      <c r="D92" s="71" t="s">
        <v>184</v>
      </c>
      <c r="E92" s="71" t="s">
        <v>360</v>
      </c>
      <c r="F92" s="156" t="s">
        <v>138</v>
      </c>
      <c r="G92" s="117"/>
      <c r="H92" s="117">
        <v>-60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</row>
    <row r="93" spans="1:13" s="66" customFormat="1" ht="18">
      <c r="A93" s="110" t="s">
        <v>152</v>
      </c>
      <c r="B93" s="252" t="s">
        <v>126</v>
      </c>
      <c r="C93" s="107" t="s">
        <v>135</v>
      </c>
      <c r="D93" s="107"/>
      <c r="E93" s="107"/>
      <c r="F93" s="107"/>
      <c r="G93" s="112">
        <v>73.900000000000006</v>
      </c>
      <c r="H93" s="253">
        <f>SUM(H94+H97+H102)</f>
        <v>818</v>
      </c>
      <c r="I93" s="253" t="e">
        <f>SUM(I94+I97+I102+I112+#REF!)</f>
        <v>#REF!</v>
      </c>
      <c r="J93" s="253">
        <f>SUM(J94+J97+J102)</f>
        <v>1195.74</v>
      </c>
      <c r="K93" s="253" t="e">
        <f>SUM(K94+K97+K102+K112+#REF!)</f>
        <v>#REF!</v>
      </c>
      <c r="L93" s="253">
        <f>SUM(L94+L97+L102)</f>
        <v>795.1</v>
      </c>
      <c r="M93" s="253">
        <f>SUM(M94+M97+M102)</f>
        <v>1063.44</v>
      </c>
    </row>
    <row r="94" spans="1:13" s="66" customFormat="1" ht="18">
      <c r="A94" s="110" t="s">
        <v>156</v>
      </c>
      <c r="B94" s="293" t="s">
        <v>173</v>
      </c>
      <c r="C94" s="107" t="s">
        <v>135</v>
      </c>
      <c r="D94" s="107" t="s">
        <v>128</v>
      </c>
      <c r="E94" s="107"/>
      <c r="F94" s="183"/>
      <c r="G94" s="112">
        <v>-62.2</v>
      </c>
      <c r="H94" s="162">
        <f>SUM(H95)</f>
        <v>0</v>
      </c>
      <c r="I94" s="162">
        <f t="shared" ref="I94:M95" si="13">SUM(I95)</f>
        <v>0</v>
      </c>
      <c r="J94" s="162">
        <f t="shared" si="13"/>
        <v>0</v>
      </c>
      <c r="K94" s="162">
        <f t="shared" si="13"/>
        <v>0</v>
      </c>
      <c r="L94" s="162">
        <f>SUM(L95)</f>
        <v>0</v>
      </c>
      <c r="M94" s="162">
        <f t="shared" si="13"/>
        <v>0</v>
      </c>
    </row>
    <row r="95" spans="1:13" s="66" customFormat="1" ht="31.5">
      <c r="A95" s="110"/>
      <c r="B95" s="293" t="s">
        <v>406</v>
      </c>
      <c r="C95" s="107" t="s">
        <v>135</v>
      </c>
      <c r="D95" s="107" t="s">
        <v>128</v>
      </c>
      <c r="E95" s="107" t="s">
        <v>389</v>
      </c>
      <c r="F95" s="183"/>
      <c r="G95" s="112">
        <v>-62.2</v>
      </c>
      <c r="H95" s="162">
        <f>SUM(H96)</f>
        <v>0</v>
      </c>
      <c r="I95" s="162">
        <f t="shared" si="13"/>
        <v>0</v>
      </c>
      <c r="J95" s="162">
        <f t="shared" si="13"/>
        <v>0</v>
      </c>
      <c r="K95" s="162">
        <f t="shared" si="13"/>
        <v>0</v>
      </c>
      <c r="L95" s="162">
        <f>SUM(L96)</f>
        <v>0</v>
      </c>
      <c r="M95" s="162">
        <f t="shared" si="13"/>
        <v>0</v>
      </c>
    </row>
    <row r="96" spans="1:13" s="65" customFormat="1" ht="18">
      <c r="A96" s="110"/>
      <c r="B96" s="128" t="s">
        <v>413</v>
      </c>
      <c r="C96" s="71" t="s">
        <v>135</v>
      </c>
      <c r="D96" s="71" t="s">
        <v>128</v>
      </c>
      <c r="E96" s="71" t="s">
        <v>407</v>
      </c>
      <c r="F96" s="71" t="s">
        <v>409</v>
      </c>
      <c r="G96" s="117">
        <v>-62.2</v>
      </c>
      <c r="H96" s="254">
        <v>0</v>
      </c>
      <c r="I96" s="269"/>
      <c r="J96" s="254">
        <v>0</v>
      </c>
      <c r="K96" s="269"/>
      <c r="L96" s="254">
        <v>0</v>
      </c>
      <c r="M96" s="254">
        <v>0</v>
      </c>
    </row>
    <row r="97" spans="1:13" s="66" customFormat="1" ht="18">
      <c r="A97" s="110" t="s">
        <v>313</v>
      </c>
      <c r="B97" s="293" t="s">
        <v>311</v>
      </c>
      <c r="C97" s="107" t="s">
        <v>135</v>
      </c>
      <c r="D97" s="107" t="s">
        <v>129</v>
      </c>
      <c r="E97" s="107"/>
      <c r="F97" s="183"/>
      <c r="G97" s="112">
        <v>-62.2</v>
      </c>
      <c r="H97" s="162">
        <f>SUM(H98)</f>
        <v>0</v>
      </c>
      <c r="I97" s="162">
        <f t="shared" ref="I97:M98" si="14">SUM(I98)</f>
        <v>0</v>
      </c>
      <c r="J97" s="162">
        <f t="shared" si="14"/>
        <v>85.04</v>
      </c>
      <c r="K97" s="162">
        <f t="shared" si="14"/>
        <v>0</v>
      </c>
      <c r="L97" s="162">
        <f>SUM(L98)</f>
        <v>30</v>
      </c>
      <c r="M97" s="162">
        <f t="shared" si="14"/>
        <v>85.04</v>
      </c>
    </row>
    <row r="98" spans="1:13" s="66" customFormat="1" ht="31.5">
      <c r="A98" s="110"/>
      <c r="B98" s="293" t="s">
        <v>406</v>
      </c>
      <c r="C98" s="107" t="s">
        <v>135</v>
      </c>
      <c r="D98" s="107" t="s">
        <v>129</v>
      </c>
      <c r="E98" s="107" t="s">
        <v>389</v>
      </c>
      <c r="F98" s="183"/>
      <c r="G98" s="112">
        <v>-62.2</v>
      </c>
      <c r="H98" s="162">
        <f>SUM(H99)</f>
        <v>0</v>
      </c>
      <c r="I98" s="162">
        <f t="shared" si="14"/>
        <v>0</v>
      </c>
      <c r="J98" s="162">
        <f t="shared" si="14"/>
        <v>85.04</v>
      </c>
      <c r="K98" s="162">
        <f t="shared" si="14"/>
        <v>0</v>
      </c>
      <c r="L98" s="162">
        <f>SUM(L99)</f>
        <v>30</v>
      </c>
      <c r="M98" s="162">
        <f t="shared" si="14"/>
        <v>85.04</v>
      </c>
    </row>
    <row r="99" spans="1:13" s="65" customFormat="1" ht="18">
      <c r="A99" s="110"/>
      <c r="B99" s="128" t="s">
        <v>413</v>
      </c>
      <c r="C99" s="71" t="s">
        <v>135</v>
      </c>
      <c r="D99" s="71" t="s">
        <v>129</v>
      </c>
      <c r="E99" s="71" t="s">
        <v>407</v>
      </c>
      <c r="F99" s="71" t="s">
        <v>409</v>
      </c>
      <c r="G99" s="117">
        <v>-62.2</v>
      </c>
      <c r="H99" s="254">
        <v>0</v>
      </c>
      <c r="I99" s="269"/>
      <c r="J99" s="254">
        <v>85.04</v>
      </c>
      <c r="K99" s="269"/>
      <c r="L99" s="254">
        <v>30</v>
      </c>
      <c r="M99" s="254">
        <v>85.04</v>
      </c>
    </row>
    <row r="100" spans="1:13" s="65" customFormat="1" ht="47.25" hidden="1" customHeight="1">
      <c r="A100" s="292"/>
      <c r="B100" s="128" t="s">
        <v>312</v>
      </c>
      <c r="C100" s="71" t="s">
        <v>135</v>
      </c>
      <c r="D100" s="71" t="s">
        <v>129</v>
      </c>
      <c r="E100" s="71" t="s">
        <v>361</v>
      </c>
      <c r="F100" s="71"/>
      <c r="G100" s="117">
        <v>-62.2</v>
      </c>
      <c r="H100" s="117">
        <v>0</v>
      </c>
      <c r="I100" s="117"/>
      <c r="J100" s="117">
        <v>0</v>
      </c>
      <c r="K100" s="117"/>
      <c r="L100" s="117">
        <v>0</v>
      </c>
      <c r="M100" s="117">
        <v>0</v>
      </c>
    </row>
    <row r="101" spans="1:13" s="65" customFormat="1" ht="31.5" hidden="1" customHeight="1">
      <c r="A101" s="292"/>
      <c r="B101" s="154" t="s">
        <v>206</v>
      </c>
      <c r="C101" s="71" t="s">
        <v>135</v>
      </c>
      <c r="D101" s="71" t="s">
        <v>129</v>
      </c>
      <c r="E101" s="71" t="s">
        <v>361</v>
      </c>
      <c r="F101" s="156" t="s">
        <v>138</v>
      </c>
      <c r="G101" s="117">
        <v>-62.2</v>
      </c>
      <c r="H101" s="156" t="s">
        <v>278</v>
      </c>
      <c r="I101" s="103"/>
      <c r="J101" s="156" t="s">
        <v>278</v>
      </c>
      <c r="K101" s="103"/>
      <c r="L101" s="156" t="s">
        <v>278</v>
      </c>
      <c r="M101" s="156" t="s">
        <v>278</v>
      </c>
    </row>
    <row r="102" spans="1:13" s="65" customFormat="1" ht="18">
      <c r="A102" s="110" t="s">
        <v>412</v>
      </c>
      <c r="B102" s="126" t="s">
        <v>37</v>
      </c>
      <c r="C102" s="107" t="s">
        <v>135</v>
      </c>
      <c r="D102" s="107" t="s">
        <v>134</v>
      </c>
      <c r="E102" s="107"/>
      <c r="F102" s="183"/>
      <c r="G102" s="112">
        <v>136.1</v>
      </c>
      <c r="H102" s="284">
        <f>SUM(H103+H112+H114)</f>
        <v>818</v>
      </c>
      <c r="I102" s="284" t="e">
        <f>SUM(I103+I112+#REF!)</f>
        <v>#REF!</v>
      </c>
      <c r="J102" s="284">
        <f>SUM(J103+J112+J114)</f>
        <v>1110.7</v>
      </c>
      <c r="K102" s="284" t="e">
        <f>SUM(K103+K112+#REF!)</f>
        <v>#REF!</v>
      </c>
      <c r="L102" s="284">
        <f>SUM(L103+L112+L114)</f>
        <v>765.1</v>
      </c>
      <c r="M102" s="284">
        <f>SUM(M103+M112+M114)</f>
        <v>978.4</v>
      </c>
    </row>
    <row r="103" spans="1:13" s="66" customFormat="1" ht="18">
      <c r="A103" s="70"/>
      <c r="B103" s="293" t="s">
        <v>411</v>
      </c>
      <c r="C103" s="107" t="s">
        <v>135</v>
      </c>
      <c r="D103" s="107" t="s">
        <v>134</v>
      </c>
      <c r="E103" s="107" t="s">
        <v>362</v>
      </c>
      <c r="F103" s="183"/>
      <c r="G103" s="112">
        <v>-62.2</v>
      </c>
      <c r="H103" s="162">
        <f>H104+H111</f>
        <v>826.9</v>
      </c>
      <c r="I103" s="112"/>
      <c r="J103" s="162">
        <f>J104+J111</f>
        <v>1050.7</v>
      </c>
      <c r="K103" s="112"/>
      <c r="L103" s="162">
        <f>L104+L111</f>
        <v>735.1</v>
      </c>
      <c r="M103" s="162">
        <f>M104+M111</f>
        <v>918.4</v>
      </c>
    </row>
    <row r="104" spans="1:13" s="65" customFormat="1" ht="31.5">
      <c r="A104" s="72"/>
      <c r="B104" s="128" t="s">
        <v>206</v>
      </c>
      <c r="C104" s="71" t="s">
        <v>135</v>
      </c>
      <c r="D104" s="71" t="s">
        <v>134</v>
      </c>
      <c r="E104" s="71" t="s">
        <v>362</v>
      </c>
      <c r="F104" s="156" t="s">
        <v>138</v>
      </c>
      <c r="G104" s="117">
        <v>130.1</v>
      </c>
      <c r="H104" s="156" t="s">
        <v>476</v>
      </c>
      <c r="I104" s="103"/>
      <c r="J104" s="156" t="s">
        <v>475</v>
      </c>
      <c r="K104" s="103"/>
      <c r="L104" s="254">
        <v>733.1</v>
      </c>
      <c r="M104" s="156" t="s">
        <v>477</v>
      </c>
    </row>
    <row r="105" spans="1:13" s="65" customFormat="1" ht="18" hidden="1" customHeight="1">
      <c r="A105" s="72"/>
      <c r="B105" s="154" t="s">
        <v>260</v>
      </c>
      <c r="C105" s="71" t="s">
        <v>135</v>
      </c>
      <c r="D105" s="71" t="s">
        <v>134</v>
      </c>
      <c r="E105" s="71" t="s">
        <v>362</v>
      </c>
      <c r="F105" s="156" t="s">
        <v>138</v>
      </c>
      <c r="G105" s="117">
        <v>130.1</v>
      </c>
      <c r="H105" s="156" t="s">
        <v>365</v>
      </c>
      <c r="I105" s="103"/>
      <c r="J105" s="156" t="s">
        <v>365</v>
      </c>
      <c r="K105" s="103"/>
      <c r="L105" s="156" t="s">
        <v>365</v>
      </c>
      <c r="M105" s="156" t="s">
        <v>365</v>
      </c>
    </row>
    <row r="106" spans="1:13" s="65" customFormat="1" ht="31.5" hidden="1" customHeight="1">
      <c r="A106" s="72"/>
      <c r="B106" s="154" t="s">
        <v>237</v>
      </c>
      <c r="C106" s="71" t="s">
        <v>135</v>
      </c>
      <c r="D106" s="71" t="s">
        <v>134</v>
      </c>
      <c r="E106" s="71" t="s">
        <v>228</v>
      </c>
      <c r="F106" s="156"/>
      <c r="G106" s="117">
        <v>6</v>
      </c>
      <c r="H106" s="156" t="s">
        <v>364</v>
      </c>
      <c r="I106" s="103"/>
      <c r="J106" s="156" t="s">
        <v>364</v>
      </c>
      <c r="K106" s="103"/>
      <c r="L106" s="156" t="s">
        <v>364</v>
      </c>
      <c r="M106" s="156" t="s">
        <v>364</v>
      </c>
    </row>
    <row r="107" spans="1:13" s="65" customFormat="1" ht="18" hidden="1" customHeight="1">
      <c r="A107" s="72"/>
      <c r="B107" s="154" t="s">
        <v>260</v>
      </c>
      <c r="C107" s="71" t="s">
        <v>135</v>
      </c>
      <c r="D107" s="71" t="s">
        <v>134</v>
      </c>
      <c r="E107" s="71" t="s">
        <v>363</v>
      </c>
      <c r="F107" s="156" t="s">
        <v>138</v>
      </c>
      <c r="G107" s="117">
        <v>6</v>
      </c>
      <c r="H107" s="156" t="s">
        <v>364</v>
      </c>
      <c r="I107" s="117"/>
      <c r="J107" s="156" t="s">
        <v>364</v>
      </c>
      <c r="K107" s="117"/>
      <c r="L107" s="156" t="s">
        <v>364</v>
      </c>
      <c r="M107" s="156" t="s">
        <v>364</v>
      </c>
    </row>
    <row r="108" spans="1:13" s="65" customFormat="1" ht="31.5" hidden="1" customHeight="1">
      <c r="A108" s="72" t="s">
        <v>153</v>
      </c>
      <c r="B108" s="154" t="s">
        <v>151</v>
      </c>
      <c r="C108" s="71" t="s">
        <v>136</v>
      </c>
      <c r="D108" s="71"/>
      <c r="E108" s="71"/>
      <c r="F108" s="156"/>
      <c r="G108" s="117">
        <v>765</v>
      </c>
      <c r="H108" s="156" t="s">
        <v>383</v>
      </c>
      <c r="I108" s="103"/>
      <c r="J108" s="156" t="s">
        <v>383</v>
      </c>
      <c r="K108" s="103"/>
      <c r="L108" s="156" t="s">
        <v>383</v>
      </c>
      <c r="M108" s="156" t="s">
        <v>383</v>
      </c>
    </row>
    <row r="109" spans="1:13" s="65" customFormat="1" ht="31.5" hidden="1" customHeight="1">
      <c r="A109" s="281">
        <v>43836</v>
      </c>
      <c r="B109" s="154" t="s">
        <v>36</v>
      </c>
      <c r="C109" s="71" t="s">
        <v>136</v>
      </c>
      <c r="D109" s="71" t="s">
        <v>128</v>
      </c>
      <c r="E109" s="71"/>
      <c r="F109" s="156"/>
      <c r="G109" s="117">
        <v>765</v>
      </c>
      <c r="H109" s="112">
        <v>1314.6</v>
      </c>
      <c r="I109" s="112"/>
      <c r="J109" s="112">
        <v>1314.6</v>
      </c>
      <c r="K109" s="112"/>
      <c r="L109" s="112">
        <v>1314.6</v>
      </c>
      <c r="M109" s="112">
        <v>1314.6</v>
      </c>
    </row>
    <row r="110" spans="1:13" s="65" customFormat="1" ht="31.5" hidden="1" customHeight="1">
      <c r="A110" s="72"/>
      <c r="B110" s="216" t="s">
        <v>180</v>
      </c>
      <c r="C110" s="71" t="s">
        <v>136</v>
      </c>
      <c r="D110" s="71" t="s">
        <v>128</v>
      </c>
      <c r="E110" s="71" t="s">
        <v>337</v>
      </c>
      <c r="F110" s="156"/>
      <c r="G110" s="117">
        <v>741</v>
      </c>
      <c r="H110" s="112">
        <v>1290.5999999999999</v>
      </c>
      <c r="I110" s="112"/>
      <c r="J110" s="112">
        <v>1290.5999999999999</v>
      </c>
      <c r="K110" s="112"/>
      <c r="L110" s="112">
        <v>1290.5999999999999</v>
      </c>
      <c r="M110" s="112">
        <v>1290.5999999999999</v>
      </c>
    </row>
    <row r="111" spans="1:13" s="65" customFormat="1" ht="18">
      <c r="A111" s="110"/>
      <c r="B111" s="154" t="s">
        <v>155</v>
      </c>
      <c r="C111" s="71" t="s">
        <v>135</v>
      </c>
      <c r="D111" s="71" t="s">
        <v>134</v>
      </c>
      <c r="E111" s="71" t="s">
        <v>362</v>
      </c>
      <c r="F111" s="71" t="s">
        <v>139</v>
      </c>
      <c r="G111" s="117">
        <v>2.2000000000000002</v>
      </c>
      <c r="H111" s="103">
        <v>2</v>
      </c>
      <c r="I111" s="103"/>
      <c r="J111" s="103">
        <v>2</v>
      </c>
      <c r="K111" s="103"/>
      <c r="L111" s="103">
        <v>2</v>
      </c>
      <c r="M111" s="103">
        <v>2</v>
      </c>
    </row>
    <row r="112" spans="1:13" s="66" customFormat="1" ht="18">
      <c r="A112" s="70"/>
      <c r="B112" s="293" t="s">
        <v>411</v>
      </c>
      <c r="C112" s="107" t="s">
        <v>135</v>
      </c>
      <c r="D112" s="107" t="s">
        <v>134</v>
      </c>
      <c r="E112" s="107" t="s">
        <v>363</v>
      </c>
      <c r="F112" s="183"/>
      <c r="G112" s="112">
        <v>-62.2</v>
      </c>
      <c r="H112" s="162">
        <f>H113</f>
        <v>-8.9</v>
      </c>
      <c r="I112" s="112"/>
      <c r="J112" s="162">
        <f>J113</f>
        <v>0</v>
      </c>
      <c r="K112" s="112"/>
      <c r="L112" s="162">
        <f>L113</f>
        <v>0</v>
      </c>
      <c r="M112" s="162">
        <f>M113</f>
        <v>0</v>
      </c>
    </row>
    <row r="113" spans="1:13" s="65" customFormat="1" ht="31.5">
      <c r="A113" s="72"/>
      <c r="B113" s="128" t="s">
        <v>206</v>
      </c>
      <c r="C113" s="71" t="s">
        <v>135</v>
      </c>
      <c r="D113" s="71" t="s">
        <v>134</v>
      </c>
      <c r="E113" s="71" t="s">
        <v>363</v>
      </c>
      <c r="F113" s="156" t="s">
        <v>138</v>
      </c>
      <c r="G113" s="117">
        <v>130.1</v>
      </c>
      <c r="H113" s="254">
        <v>-8.9</v>
      </c>
      <c r="I113" s="269"/>
      <c r="J113" s="254">
        <v>0</v>
      </c>
      <c r="K113" s="269"/>
      <c r="L113" s="254">
        <v>0</v>
      </c>
      <c r="M113" s="254">
        <v>0</v>
      </c>
    </row>
    <row r="114" spans="1:13" s="66" customFormat="1" ht="18">
      <c r="A114" s="70"/>
      <c r="B114" s="293" t="s">
        <v>411</v>
      </c>
      <c r="C114" s="107" t="s">
        <v>135</v>
      </c>
      <c r="D114" s="107" t="s">
        <v>134</v>
      </c>
      <c r="E114" s="107" t="s">
        <v>410</v>
      </c>
      <c r="F114" s="183"/>
      <c r="G114" s="112">
        <v>-62.2</v>
      </c>
      <c r="H114" s="162">
        <f>H115+H116</f>
        <v>0</v>
      </c>
      <c r="I114" s="112"/>
      <c r="J114" s="284">
        <f>J115+J116</f>
        <v>60</v>
      </c>
      <c r="K114" s="112"/>
      <c r="L114" s="162">
        <f>L115+L116</f>
        <v>30</v>
      </c>
      <c r="M114" s="284">
        <f>M115+M116</f>
        <v>60</v>
      </c>
    </row>
    <row r="115" spans="1:13" s="65" customFormat="1" ht="18">
      <c r="A115" s="72"/>
      <c r="B115" s="216" t="s">
        <v>413</v>
      </c>
      <c r="C115" s="71" t="s">
        <v>135</v>
      </c>
      <c r="D115" s="71" t="s">
        <v>134</v>
      </c>
      <c r="E115" s="71" t="s">
        <v>408</v>
      </c>
      <c r="F115" s="156" t="s">
        <v>409</v>
      </c>
      <c r="G115" s="117">
        <v>130.1</v>
      </c>
      <c r="H115" s="156" t="s">
        <v>278</v>
      </c>
      <c r="I115" s="103"/>
      <c r="J115" s="254">
        <v>60</v>
      </c>
      <c r="K115" s="103"/>
      <c r="L115" s="254">
        <v>30</v>
      </c>
      <c r="M115" s="254">
        <v>60</v>
      </c>
    </row>
    <row r="116" spans="1:13" s="65" customFormat="1" ht="31.5">
      <c r="A116" s="72"/>
      <c r="B116" s="128" t="s">
        <v>206</v>
      </c>
      <c r="C116" s="71" t="s">
        <v>135</v>
      </c>
      <c r="D116" s="71" t="s">
        <v>134</v>
      </c>
      <c r="E116" s="71" t="s">
        <v>410</v>
      </c>
      <c r="F116" s="156" t="s">
        <v>138</v>
      </c>
      <c r="G116" s="117">
        <v>130.1</v>
      </c>
      <c r="H116" s="254">
        <v>0</v>
      </c>
      <c r="I116" s="103"/>
      <c r="J116" s="254">
        <v>0</v>
      </c>
      <c r="K116" s="103"/>
      <c r="L116" s="254">
        <v>0</v>
      </c>
      <c r="M116" s="254">
        <v>0</v>
      </c>
    </row>
    <row r="117" spans="1:13" s="65" customFormat="1" ht="18">
      <c r="A117" s="110" t="s">
        <v>153</v>
      </c>
      <c r="B117" s="126" t="s">
        <v>151</v>
      </c>
      <c r="C117" s="107" t="s">
        <v>136</v>
      </c>
      <c r="D117" s="107"/>
      <c r="E117" s="107"/>
      <c r="F117" s="107"/>
      <c r="G117" s="112" t="e">
        <f t="shared" ref="G117:M117" si="15">G118</f>
        <v>#REF!</v>
      </c>
      <c r="H117" s="114">
        <f t="shared" si="15"/>
        <v>-25.3</v>
      </c>
      <c r="I117" s="114" t="e">
        <f t="shared" si="15"/>
        <v>#REF!</v>
      </c>
      <c r="J117" s="112">
        <f t="shared" si="15"/>
        <v>487</v>
      </c>
      <c r="K117" s="114" t="e">
        <f t="shared" si="15"/>
        <v>#REF!</v>
      </c>
      <c r="L117" s="114">
        <f t="shared" si="15"/>
        <v>-0.3</v>
      </c>
      <c r="M117" s="112">
        <f t="shared" si="15"/>
        <v>487</v>
      </c>
    </row>
    <row r="118" spans="1:13" s="65" customFormat="1" ht="18">
      <c r="A118" s="110" t="s">
        <v>157</v>
      </c>
      <c r="B118" s="126" t="s">
        <v>36</v>
      </c>
      <c r="C118" s="107" t="s">
        <v>136</v>
      </c>
      <c r="D118" s="107" t="s">
        <v>128</v>
      </c>
      <c r="E118" s="107"/>
      <c r="F118" s="107"/>
      <c r="G118" s="112" t="e">
        <f>#REF!</f>
        <v>#REF!</v>
      </c>
      <c r="H118" s="114">
        <f>H125+H127</f>
        <v>-25.3</v>
      </c>
      <c r="I118" s="114" t="e">
        <f>#REF!+I125</f>
        <v>#REF!</v>
      </c>
      <c r="J118" s="114">
        <f>J125</f>
        <v>487</v>
      </c>
      <c r="K118" s="114" t="e">
        <f>#REF!+K125</f>
        <v>#REF!</v>
      </c>
      <c r="L118" s="114">
        <f>L125</f>
        <v>-0.3</v>
      </c>
      <c r="M118" s="114">
        <f>M125</f>
        <v>487</v>
      </c>
    </row>
    <row r="119" spans="1:13" s="65" customFormat="1" ht="18" hidden="1">
      <c r="A119" s="72"/>
      <c r="B119" s="154" t="s">
        <v>124</v>
      </c>
      <c r="C119" s="71" t="s">
        <v>136</v>
      </c>
      <c r="D119" s="71" t="s">
        <v>128</v>
      </c>
      <c r="E119" s="71" t="s">
        <v>154</v>
      </c>
      <c r="F119" s="156">
        <v>851</v>
      </c>
      <c r="G119" s="117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</row>
    <row r="120" spans="1:13" s="65" customFormat="1" ht="18" hidden="1">
      <c r="A120" s="72"/>
      <c r="B120" s="154" t="s">
        <v>176</v>
      </c>
      <c r="C120" s="71" t="s">
        <v>136</v>
      </c>
      <c r="D120" s="71" t="s">
        <v>128</v>
      </c>
      <c r="E120" s="71" t="s">
        <v>154</v>
      </c>
      <c r="F120" s="156">
        <v>852</v>
      </c>
      <c r="G120" s="117">
        <v>0</v>
      </c>
      <c r="H120" s="117" t="e">
        <f>#REF!+#REF!</f>
        <v>#REF!</v>
      </c>
      <c r="I120" s="117">
        <f>SUM(I121:I122)</f>
        <v>0</v>
      </c>
      <c r="J120" s="103">
        <v>0</v>
      </c>
      <c r="K120" s="117">
        <f>SUM(K121:K122)</f>
        <v>0</v>
      </c>
      <c r="L120" s="117" t="e">
        <f>#REF!+#REF!</f>
        <v>#REF!</v>
      </c>
      <c r="M120" s="103">
        <v>0</v>
      </c>
    </row>
    <row r="121" spans="1:13" s="65" customFormat="1" ht="18" hidden="1">
      <c r="A121" s="72"/>
      <c r="B121" s="154" t="s">
        <v>155</v>
      </c>
      <c r="C121" s="71" t="s">
        <v>136</v>
      </c>
      <c r="D121" s="71" t="s">
        <v>128</v>
      </c>
      <c r="E121" s="71" t="s">
        <v>154</v>
      </c>
      <c r="F121" s="156" t="s">
        <v>139</v>
      </c>
      <c r="G121" s="117"/>
      <c r="H121" s="156"/>
      <c r="I121" s="103">
        <v>0</v>
      </c>
      <c r="J121" s="103">
        <v>0</v>
      </c>
      <c r="K121" s="103">
        <v>0</v>
      </c>
      <c r="L121" s="156"/>
      <c r="M121" s="103">
        <v>0</v>
      </c>
    </row>
    <row r="122" spans="1:13" s="65" customFormat="1" ht="18" hidden="1" customHeight="1">
      <c r="A122" s="72"/>
      <c r="B122" s="154" t="s">
        <v>155</v>
      </c>
      <c r="C122" s="71" t="s">
        <v>136</v>
      </c>
      <c r="D122" s="71" t="s">
        <v>128</v>
      </c>
      <c r="E122" s="71" t="s">
        <v>369</v>
      </c>
      <c r="F122" s="156" t="s">
        <v>139</v>
      </c>
      <c r="G122" s="117">
        <v>7.5</v>
      </c>
      <c r="H122" s="156" t="s">
        <v>385</v>
      </c>
      <c r="I122" s="103"/>
      <c r="J122" s="156" t="s">
        <v>385</v>
      </c>
      <c r="K122" s="103"/>
      <c r="L122" s="156" t="s">
        <v>385</v>
      </c>
      <c r="M122" s="156" t="s">
        <v>385</v>
      </c>
    </row>
    <row r="123" spans="1:13" s="65" customFormat="1" ht="18" hidden="1" customHeight="1">
      <c r="A123" s="72"/>
      <c r="B123" s="154" t="s">
        <v>260</v>
      </c>
      <c r="C123" s="71" t="s">
        <v>136</v>
      </c>
      <c r="D123" s="71" t="s">
        <v>128</v>
      </c>
      <c r="E123" s="71" t="s">
        <v>371</v>
      </c>
      <c r="F123" s="156"/>
      <c r="G123" s="117">
        <v>24</v>
      </c>
      <c r="H123" s="112">
        <v>24</v>
      </c>
      <c r="I123" s="112"/>
      <c r="J123" s="112">
        <v>24</v>
      </c>
      <c r="K123" s="112"/>
      <c r="L123" s="112">
        <v>24</v>
      </c>
      <c r="M123" s="112">
        <v>24</v>
      </c>
    </row>
    <row r="124" spans="1:13" s="65" customFormat="1" ht="18" hidden="1" customHeight="1">
      <c r="A124" s="72"/>
      <c r="B124" s="154" t="s">
        <v>260</v>
      </c>
      <c r="C124" s="71" t="s">
        <v>136</v>
      </c>
      <c r="D124" s="71" t="s">
        <v>128</v>
      </c>
      <c r="E124" s="71" t="s">
        <v>371</v>
      </c>
      <c r="F124" s="156" t="s">
        <v>138</v>
      </c>
      <c r="G124" s="117">
        <v>24</v>
      </c>
      <c r="H124" s="112">
        <v>24</v>
      </c>
      <c r="I124" s="112"/>
      <c r="J124" s="112">
        <v>24</v>
      </c>
      <c r="K124" s="112"/>
      <c r="L124" s="112">
        <v>24</v>
      </c>
      <c r="M124" s="112">
        <v>24</v>
      </c>
    </row>
    <row r="125" spans="1:13" s="65" customFormat="1" ht="35.25" customHeight="1">
      <c r="A125" s="72"/>
      <c r="B125" s="136" t="s">
        <v>414</v>
      </c>
      <c r="C125" s="107" t="s">
        <v>136</v>
      </c>
      <c r="D125" s="107" t="s">
        <v>128</v>
      </c>
      <c r="E125" s="107" t="s">
        <v>369</v>
      </c>
      <c r="F125" s="183"/>
      <c r="G125" s="162" t="e">
        <f>G128+G130+#REF!+#REF!</f>
        <v>#REF!</v>
      </c>
      <c r="H125" s="162">
        <f>H126+H127</f>
        <v>-25.3</v>
      </c>
      <c r="I125" s="162">
        <f t="shared" ref="I125" si="16">I126</f>
        <v>0</v>
      </c>
      <c r="J125" s="162">
        <f>J126+J127</f>
        <v>487</v>
      </c>
      <c r="K125" s="162">
        <f t="shared" ref="K125" si="17">K126</f>
        <v>0</v>
      </c>
      <c r="L125" s="162">
        <f>L126+L127</f>
        <v>-0.3</v>
      </c>
      <c r="M125" s="162">
        <f>M126+M127</f>
        <v>487</v>
      </c>
    </row>
    <row r="126" spans="1:13" s="65" customFormat="1" ht="31.5">
      <c r="A126" s="110"/>
      <c r="B126" s="128" t="s">
        <v>260</v>
      </c>
      <c r="C126" s="71" t="s">
        <v>136</v>
      </c>
      <c r="D126" s="71" t="s">
        <v>128</v>
      </c>
      <c r="E126" s="71" t="s">
        <v>369</v>
      </c>
      <c r="F126" s="71" t="s">
        <v>138</v>
      </c>
      <c r="G126" s="117">
        <v>2.2000000000000002</v>
      </c>
      <c r="H126" s="103">
        <v>-25.3</v>
      </c>
      <c r="I126" s="103"/>
      <c r="J126" s="103">
        <v>0</v>
      </c>
      <c r="K126" s="103"/>
      <c r="L126" s="103">
        <v>-0.3</v>
      </c>
      <c r="M126" s="103">
        <v>0</v>
      </c>
    </row>
    <row r="127" spans="1:13" s="65" customFormat="1" ht="18">
      <c r="A127" s="110"/>
      <c r="B127" s="154" t="s">
        <v>155</v>
      </c>
      <c r="C127" s="71" t="s">
        <v>136</v>
      </c>
      <c r="D127" s="71" t="s">
        <v>128</v>
      </c>
      <c r="E127" s="71" t="s">
        <v>369</v>
      </c>
      <c r="F127" s="71" t="s">
        <v>139</v>
      </c>
      <c r="G127" s="117">
        <v>2.2000000000000002</v>
      </c>
      <c r="H127" s="103">
        <v>0</v>
      </c>
      <c r="I127" s="103"/>
      <c r="J127" s="103">
        <v>487</v>
      </c>
      <c r="K127" s="103"/>
      <c r="L127" s="103">
        <v>0</v>
      </c>
      <c r="M127" s="103">
        <v>487</v>
      </c>
    </row>
    <row r="128" spans="1:13" s="65" customFormat="1" ht="18">
      <c r="A128" s="110" t="s">
        <v>160</v>
      </c>
      <c r="B128" s="79" t="s">
        <v>127</v>
      </c>
      <c r="C128" s="107" t="s">
        <v>137</v>
      </c>
      <c r="D128" s="107"/>
      <c r="E128" s="107"/>
      <c r="F128" s="107"/>
      <c r="G128" s="112">
        <v>-714.4</v>
      </c>
      <c r="H128" s="162">
        <f>SUM(H129)</f>
        <v>681.30000000000007</v>
      </c>
      <c r="I128" s="162">
        <f t="shared" ref="I128:M128" si="18">SUM(I129)</f>
        <v>0</v>
      </c>
      <c r="J128" s="162">
        <f t="shared" si="18"/>
        <v>4057.5999999999995</v>
      </c>
      <c r="K128" s="162">
        <f t="shared" si="18"/>
        <v>0</v>
      </c>
      <c r="L128" s="162">
        <f>SUM(L129)</f>
        <v>423.40000000000003</v>
      </c>
      <c r="M128" s="162">
        <f t="shared" si="18"/>
        <v>4075.8900000000003</v>
      </c>
    </row>
    <row r="129" spans="1:13" s="65" customFormat="1" ht="18">
      <c r="A129" s="110" t="s">
        <v>161</v>
      </c>
      <c r="B129" s="137" t="s">
        <v>57</v>
      </c>
      <c r="C129" s="107" t="s">
        <v>137</v>
      </c>
      <c r="D129" s="107" t="s">
        <v>135</v>
      </c>
      <c r="E129" s="107"/>
      <c r="F129" s="107"/>
      <c r="G129" s="112">
        <v>-714.4</v>
      </c>
      <c r="H129" s="162">
        <f>SUM(H130+H134+H160+H141)</f>
        <v>681.30000000000007</v>
      </c>
      <c r="I129" s="162">
        <f>SUM(I130+I134+I160)</f>
        <v>0</v>
      </c>
      <c r="J129" s="162">
        <f>SUM(J130+J134+J160+J141)</f>
        <v>4057.5999999999995</v>
      </c>
      <c r="K129" s="162">
        <f>SUM(K130+K134+K160)</f>
        <v>0</v>
      </c>
      <c r="L129" s="162">
        <f>SUM(L130+L134+L160+L141)</f>
        <v>423.40000000000003</v>
      </c>
      <c r="M129" s="162">
        <f>SUM(M130+M134+M160+M141)</f>
        <v>4075.8900000000003</v>
      </c>
    </row>
    <row r="130" spans="1:13" s="65" customFormat="1" ht="35.25" customHeight="1">
      <c r="A130" s="72"/>
      <c r="B130" s="136" t="s">
        <v>415</v>
      </c>
      <c r="C130" s="107" t="s">
        <v>137</v>
      </c>
      <c r="D130" s="107" t="s">
        <v>135</v>
      </c>
      <c r="E130" s="107" t="s">
        <v>366</v>
      </c>
      <c r="F130" s="156"/>
      <c r="G130" s="155">
        <v>182.6</v>
      </c>
      <c r="H130" s="162">
        <f>H131+H133</f>
        <v>845.7</v>
      </c>
      <c r="I130" s="162">
        <f t="shared" ref="I130" si="19">SUM(I131+I133)</f>
        <v>0</v>
      </c>
      <c r="J130" s="162">
        <f>SUM(J131+J133)</f>
        <v>3314.3999999999996</v>
      </c>
      <c r="K130" s="162">
        <f t="shared" ref="K130" si="20">SUM(K131+K133)</f>
        <v>0</v>
      </c>
      <c r="L130" s="162">
        <f>L131+L133</f>
        <v>545.70000000000005</v>
      </c>
      <c r="M130" s="162">
        <f>SUM(M131+M133)</f>
        <v>3314.42</v>
      </c>
    </row>
    <row r="131" spans="1:13" s="65" customFormat="1" ht="19.5" customHeight="1">
      <c r="A131" s="72"/>
      <c r="B131" s="128" t="s">
        <v>238</v>
      </c>
      <c r="C131" s="71" t="s">
        <v>137</v>
      </c>
      <c r="D131" s="71" t="s">
        <v>135</v>
      </c>
      <c r="E131" s="71" t="s">
        <v>366</v>
      </c>
      <c r="F131" s="156" t="s">
        <v>141</v>
      </c>
      <c r="G131" s="155">
        <v>92.4</v>
      </c>
      <c r="H131" s="155">
        <v>618</v>
      </c>
      <c r="I131" s="155"/>
      <c r="J131" s="155">
        <v>2535.1</v>
      </c>
      <c r="K131" s="155"/>
      <c r="L131" s="155">
        <v>408.6</v>
      </c>
      <c r="M131" s="155">
        <v>2535.1</v>
      </c>
    </row>
    <row r="132" spans="1:13" s="65" customFormat="1" ht="19.5" hidden="1" customHeight="1">
      <c r="A132" s="72"/>
      <c r="B132" s="154" t="s">
        <v>239</v>
      </c>
      <c r="C132" s="71" t="s">
        <v>137</v>
      </c>
      <c r="D132" s="71" t="s">
        <v>135</v>
      </c>
      <c r="E132" s="71" t="s">
        <v>366</v>
      </c>
      <c r="F132" s="156" t="s">
        <v>186</v>
      </c>
      <c r="G132" s="155">
        <v>90.2</v>
      </c>
      <c r="H132" s="156" t="s">
        <v>386</v>
      </c>
      <c r="I132" s="103"/>
      <c r="J132" s="156" t="s">
        <v>386</v>
      </c>
      <c r="K132" s="103"/>
      <c r="L132" s="156" t="s">
        <v>386</v>
      </c>
      <c r="M132" s="156" t="s">
        <v>386</v>
      </c>
    </row>
    <row r="133" spans="1:13" s="65" customFormat="1" ht="37.5" customHeight="1">
      <c r="A133" s="72"/>
      <c r="B133" s="128" t="s">
        <v>239</v>
      </c>
      <c r="C133" s="71" t="s">
        <v>137</v>
      </c>
      <c r="D133" s="71" t="s">
        <v>135</v>
      </c>
      <c r="E133" s="71" t="s">
        <v>366</v>
      </c>
      <c r="F133" s="156" t="s">
        <v>187</v>
      </c>
      <c r="G133" s="155">
        <v>92.4</v>
      </c>
      <c r="H133" s="155">
        <v>227.7</v>
      </c>
      <c r="I133" s="155"/>
      <c r="J133" s="155">
        <v>779.3</v>
      </c>
      <c r="K133" s="155"/>
      <c r="L133" s="155">
        <v>137.1</v>
      </c>
      <c r="M133" s="155">
        <v>779.32</v>
      </c>
    </row>
    <row r="134" spans="1:13" s="65" customFormat="1" ht="52.5" customHeight="1">
      <c r="A134" s="72"/>
      <c r="B134" s="136" t="s">
        <v>329</v>
      </c>
      <c r="C134" s="107" t="s">
        <v>137</v>
      </c>
      <c r="D134" s="107" t="s">
        <v>135</v>
      </c>
      <c r="E134" s="107" t="s">
        <v>367</v>
      </c>
      <c r="F134" s="183"/>
      <c r="G134" s="162">
        <v>-916.9</v>
      </c>
      <c r="H134" s="284">
        <f>H135+H136</f>
        <v>-300</v>
      </c>
      <c r="I134" s="114"/>
      <c r="J134" s="284">
        <f>J135+J136</f>
        <v>0</v>
      </c>
      <c r="K134" s="114"/>
      <c r="L134" s="284">
        <f>L135+L136</f>
        <v>0</v>
      </c>
      <c r="M134" s="284">
        <f>M135+M136</f>
        <v>0</v>
      </c>
    </row>
    <row r="135" spans="1:13" s="65" customFormat="1" ht="20.25" customHeight="1">
      <c r="A135" s="72"/>
      <c r="B135" s="154" t="s">
        <v>238</v>
      </c>
      <c r="C135" s="71" t="s">
        <v>137</v>
      </c>
      <c r="D135" s="71" t="s">
        <v>135</v>
      </c>
      <c r="E135" s="71" t="s">
        <v>367</v>
      </c>
      <c r="F135" s="156" t="s">
        <v>141</v>
      </c>
      <c r="G135" s="155">
        <v>-640</v>
      </c>
      <c r="H135" s="155">
        <v>-209.4</v>
      </c>
      <c r="I135" s="155"/>
      <c r="J135" s="155">
        <v>0</v>
      </c>
      <c r="K135" s="155"/>
      <c r="L135" s="155">
        <v>0</v>
      </c>
      <c r="M135" s="155">
        <v>0</v>
      </c>
    </row>
    <row r="136" spans="1:13" s="65" customFormat="1" ht="34.5" customHeight="1">
      <c r="A136" s="72"/>
      <c r="B136" s="154" t="s">
        <v>239</v>
      </c>
      <c r="C136" s="71" t="s">
        <v>137</v>
      </c>
      <c r="D136" s="71" t="s">
        <v>135</v>
      </c>
      <c r="E136" s="71" t="s">
        <v>367</v>
      </c>
      <c r="F136" s="156" t="s">
        <v>187</v>
      </c>
      <c r="G136" s="155">
        <v>-276.89999999999998</v>
      </c>
      <c r="H136" s="156" t="s">
        <v>454</v>
      </c>
      <c r="I136" s="155"/>
      <c r="J136" s="254">
        <v>0</v>
      </c>
      <c r="K136" s="155"/>
      <c r="L136" s="254">
        <v>0</v>
      </c>
      <c r="M136" s="156" t="s">
        <v>278</v>
      </c>
    </row>
    <row r="137" spans="1:13" s="65" customFormat="1" ht="19.5" hidden="1" customHeight="1">
      <c r="A137" s="72"/>
      <c r="B137" s="154" t="s">
        <v>240</v>
      </c>
      <c r="C137" s="71" t="s">
        <v>137</v>
      </c>
      <c r="D137" s="71" t="s">
        <v>135</v>
      </c>
      <c r="E137" s="71"/>
      <c r="F137" s="156"/>
      <c r="G137" s="155">
        <v>20</v>
      </c>
      <c r="H137" s="156" t="s">
        <v>387</v>
      </c>
      <c r="I137" s="103"/>
      <c r="J137" s="156" t="s">
        <v>387</v>
      </c>
      <c r="K137" s="103"/>
      <c r="L137" s="156" t="s">
        <v>387</v>
      </c>
      <c r="M137" s="156" t="s">
        <v>387</v>
      </c>
    </row>
    <row r="138" spans="1:13" s="65" customFormat="1" ht="18" hidden="1">
      <c r="A138" s="72"/>
      <c r="B138" s="154" t="s">
        <v>124</v>
      </c>
      <c r="C138" s="71" t="s">
        <v>136</v>
      </c>
      <c r="D138" s="71" t="s">
        <v>128</v>
      </c>
      <c r="E138" s="71" t="s">
        <v>154</v>
      </c>
      <c r="F138" s="156">
        <v>851</v>
      </c>
      <c r="G138" s="117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</row>
    <row r="139" spans="1:13" s="65" customFormat="1" ht="18" hidden="1">
      <c r="A139" s="72"/>
      <c r="B139" s="154" t="s">
        <v>176</v>
      </c>
      <c r="C139" s="71" t="s">
        <v>136</v>
      </c>
      <c r="D139" s="71" t="s">
        <v>128</v>
      </c>
      <c r="E139" s="71" t="s">
        <v>154</v>
      </c>
      <c r="F139" s="156">
        <v>852</v>
      </c>
      <c r="G139" s="117">
        <v>0</v>
      </c>
      <c r="H139" s="117" t="e">
        <f>#REF!+#REF!</f>
        <v>#REF!</v>
      </c>
      <c r="I139" s="117">
        <f>SUM(I140:I160)</f>
        <v>0</v>
      </c>
      <c r="J139" s="103">
        <v>0</v>
      </c>
      <c r="K139" s="117">
        <f>SUM(K140:K160)</f>
        <v>0</v>
      </c>
      <c r="L139" s="117" t="e">
        <f>#REF!+#REF!</f>
        <v>#REF!</v>
      </c>
      <c r="M139" s="103">
        <v>0</v>
      </c>
    </row>
    <row r="140" spans="1:13" s="65" customFormat="1" ht="18" hidden="1">
      <c r="A140" s="72"/>
      <c r="B140" s="154" t="s">
        <v>155</v>
      </c>
      <c r="C140" s="71" t="s">
        <v>136</v>
      </c>
      <c r="D140" s="71" t="s">
        <v>128</v>
      </c>
      <c r="E140" s="71" t="s">
        <v>154</v>
      </c>
      <c r="F140" s="156" t="s">
        <v>139</v>
      </c>
      <c r="G140" s="117"/>
      <c r="H140" s="156"/>
      <c r="I140" s="103">
        <v>0</v>
      </c>
      <c r="J140" s="103">
        <v>0</v>
      </c>
      <c r="K140" s="103">
        <v>0</v>
      </c>
      <c r="L140" s="156"/>
      <c r="M140" s="103">
        <v>0</v>
      </c>
    </row>
    <row r="141" spans="1:13" s="65" customFormat="1" ht="35.25" customHeight="1">
      <c r="A141" s="72"/>
      <c r="B141" s="154" t="s">
        <v>180</v>
      </c>
      <c r="C141" s="107" t="s">
        <v>137</v>
      </c>
      <c r="D141" s="107" t="s">
        <v>135</v>
      </c>
      <c r="E141" s="107" t="s">
        <v>339</v>
      </c>
      <c r="F141" s="183"/>
      <c r="G141" s="162" t="e">
        <f>G143+G145+#REF!+#REF!</f>
        <v>#REF!</v>
      </c>
      <c r="H141" s="162">
        <f>H142+H143+H144+H149+H150+H151+H152+H153+H155+H156+H157+H158+H159+H148</f>
        <v>135.60000000000002</v>
      </c>
      <c r="I141" s="162">
        <f t="shared" ref="I141" si="21">I142+I143+I144+I153+I156+I157+I158+I159+I151+I152+I155</f>
        <v>0</v>
      </c>
      <c r="J141" s="162">
        <f>J142+J143+J144+J149+J150+J151+J152+J153+J155+J156+J157+J158+J159+J148</f>
        <v>743.2</v>
      </c>
      <c r="K141" s="162">
        <f t="shared" ref="K141" si="22">K142+K143+K144+K153+K156+K157+K158+K159+K151+K152+K155</f>
        <v>0</v>
      </c>
      <c r="L141" s="162">
        <f>L142+L143+L144+L149+L150+L151+L152+L153+L155+L156+L157+L158+L159+L148</f>
        <v>-122.3</v>
      </c>
      <c r="M141" s="162">
        <f>M142+M143+M144+M149+M150+M151+M152+M153+M155+M156+M157+M158+M159</f>
        <v>761.47</v>
      </c>
    </row>
    <row r="142" spans="1:13" s="65" customFormat="1" ht="31.5">
      <c r="A142" s="110"/>
      <c r="B142" s="128" t="s">
        <v>259</v>
      </c>
      <c r="C142" s="71" t="s">
        <v>137</v>
      </c>
      <c r="D142" s="71" t="s">
        <v>135</v>
      </c>
      <c r="E142" s="71" t="s">
        <v>391</v>
      </c>
      <c r="F142" s="71" t="s">
        <v>132</v>
      </c>
      <c r="G142" s="117">
        <v>2.2000000000000002</v>
      </c>
      <c r="H142" s="103">
        <v>-14.4</v>
      </c>
      <c r="I142" s="103"/>
      <c r="J142" s="103">
        <v>62.4</v>
      </c>
      <c r="K142" s="103"/>
      <c r="L142" s="103">
        <v>-14.4</v>
      </c>
      <c r="M142" s="103">
        <v>62.4</v>
      </c>
    </row>
    <row r="143" spans="1:13" s="65" customFormat="1" ht="31.5">
      <c r="A143" s="110"/>
      <c r="B143" s="128" t="s">
        <v>259</v>
      </c>
      <c r="C143" s="71" t="s">
        <v>137</v>
      </c>
      <c r="D143" s="71" t="s">
        <v>135</v>
      </c>
      <c r="E143" s="71" t="s">
        <v>390</v>
      </c>
      <c r="F143" s="71" t="s">
        <v>132</v>
      </c>
      <c r="G143" s="117">
        <v>2.2000000000000002</v>
      </c>
      <c r="H143" s="103">
        <v>-3</v>
      </c>
      <c r="I143" s="103"/>
      <c r="J143" s="103">
        <v>0</v>
      </c>
      <c r="K143" s="103"/>
      <c r="L143" s="103">
        <v>3.5</v>
      </c>
      <c r="M143" s="103">
        <v>3.5</v>
      </c>
    </row>
    <row r="144" spans="1:13" s="65" customFormat="1" ht="31.5">
      <c r="A144" s="110"/>
      <c r="B144" s="128" t="s">
        <v>259</v>
      </c>
      <c r="C144" s="71" t="s">
        <v>137</v>
      </c>
      <c r="D144" s="71" t="s">
        <v>135</v>
      </c>
      <c r="E144" s="71" t="s">
        <v>392</v>
      </c>
      <c r="F144" s="71" t="s">
        <v>132</v>
      </c>
      <c r="G144" s="117">
        <v>65.599999999999994</v>
      </c>
      <c r="H144" s="103">
        <v>27.9</v>
      </c>
      <c r="I144" s="103"/>
      <c r="J144" s="103">
        <v>88.3</v>
      </c>
      <c r="K144" s="103"/>
      <c r="L144" s="103">
        <v>27.9</v>
      </c>
      <c r="M144" s="103">
        <v>88.24</v>
      </c>
    </row>
    <row r="145" spans="1:13" s="65" customFormat="1" ht="18" hidden="1" customHeight="1">
      <c r="A145" s="72"/>
      <c r="B145" s="154" t="s">
        <v>260</v>
      </c>
      <c r="C145" s="71" t="s">
        <v>137</v>
      </c>
      <c r="D145" s="71" t="s">
        <v>135</v>
      </c>
      <c r="E145" s="71" t="s">
        <v>343</v>
      </c>
      <c r="F145" s="156" t="s">
        <v>138</v>
      </c>
      <c r="G145" s="117">
        <v>82.5</v>
      </c>
      <c r="H145" s="103">
        <v>82.5</v>
      </c>
      <c r="I145" s="103"/>
      <c r="J145" s="103">
        <v>82.5</v>
      </c>
      <c r="K145" s="103"/>
      <c r="L145" s="103">
        <v>82.5</v>
      </c>
      <c r="M145" s="103">
        <v>82.5</v>
      </c>
    </row>
    <row r="146" spans="1:13" s="65" customFormat="1" ht="18" hidden="1" customHeight="1">
      <c r="A146" s="72"/>
      <c r="B146" s="154" t="s">
        <v>260</v>
      </c>
      <c r="C146" s="71" t="s">
        <v>137</v>
      </c>
      <c r="D146" s="71" t="s">
        <v>135</v>
      </c>
      <c r="E146" s="71" t="s">
        <v>345</v>
      </c>
      <c r="F146" s="156" t="s">
        <v>138</v>
      </c>
      <c r="G146" s="117">
        <v>118.7</v>
      </c>
      <c r="H146" s="117">
        <v>118.7</v>
      </c>
      <c r="I146" s="117"/>
      <c r="J146" s="117">
        <v>118.7</v>
      </c>
      <c r="K146" s="117"/>
      <c r="L146" s="117">
        <v>118.7</v>
      </c>
      <c r="M146" s="117">
        <v>118.7</v>
      </c>
    </row>
    <row r="147" spans="1:13" s="65" customFormat="1" ht="18" hidden="1" customHeight="1">
      <c r="A147" s="72"/>
      <c r="B147" s="154" t="s">
        <v>260</v>
      </c>
      <c r="C147" s="71" t="s">
        <v>137</v>
      </c>
      <c r="D147" s="71" t="s">
        <v>135</v>
      </c>
      <c r="E147" s="71" t="s">
        <v>349</v>
      </c>
      <c r="F147" s="156" t="s">
        <v>138</v>
      </c>
      <c r="G147" s="117">
        <v>150</v>
      </c>
      <c r="H147" s="156" t="s">
        <v>296</v>
      </c>
      <c r="I147" s="103"/>
      <c r="J147" s="156" t="s">
        <v>296</v>
      </c>
      <c r="K147" s="103"/>
      <c r="L147" s="156" t="s">
        <v>296</v>
      </c>
      <c r="M147" s="156" t="s">
        <v>296</v>
      </c>
    </row>
    <row r="148" spans="1:13" s="65" customFormat="1" ht="31.5">
      <c r="A148" s="72"/>
      <c r="B148" s="128" t="s">
        <v>259</v>
      </c>
      <c r="C148" s="71" t="s">
        <v>137</v>
      </c>
      <c r="D148" s="71" t="s">
        <v>135</v>
      </c>
      <c r="E148" s="71" t="s">
        <v>395</v>
      </c>
      <c r="F148" s="156" t="s">
        <v>132</v>
      </c>
      <c r="G148" s="117">
        <v>17</v>
      </c>
      <c r="H148" s="254">
        <v>-19.7</v>
      </c>
      <c r="I148" s="103"/>
      <c r="J148" s="254">
        <v>0</v>
      </c>
      <c r="K148" s="103"/>
      <c r="L148" s="254">
        <v>0</v>
      </c>
      <c r="M148" s="254">
        <v>0</v>
      </c>
    </row>
    <row r="149" spans="1:13" s="65" customFormat="1" ht="31.5">
      <c r="A149" s="110"/>
      <c r="B149" s="128" t="s">
        <v>259</v>
      </c>
      <c r="C149" s="71" t="s">
        <v>137</v>
      </c>
      <c r="D149" s="71" t="s">
        <v>135</v>
      </c>
      <c r="E149" s="71" t="s">
        <v>393</v>
      </c>
      <c r="F149" s="71" t="s">
        <v>132</v>
      </c>
      <c r="G149" s="117">
        <v>65.599999999999994</v>
      </c>
      <c r="H149" s="103">
        <v>0</v>
      </c>
      <c r="I149" s="103"/>
      <c r="J149" s="103">
        <v>5</v>
      </c>
      <c r="K149" s="103"/>
      <c r="L149" s="103">
        <v>0</v>
      </c>
      <c r="M149" s="103">
        <v>0</v>
      </c>
    </row>
    <row r="150" spans="1:13" s="65" customFormat="1" ht="31.5">
      <c r="A150" s="110"/>
      <c r="B150" s="128" t="s">
        <v>259</v>
      </c>
      <c r="C150" s="71" t="s">
        <v>137</v>
      </c>
      <c r="D150" s="71" t="s">
        <v>135</v>
      </c>
      <c r="E150" s="71" t="s">
        <v>416</v>
      </c>
      <c r="F150" s="71" t="s">
        <v>132</v>
      </c>
      <c r="G150" s="117">
        <v>65.599999999999994</v>
      </c>
      <c r="H150" s="103">
        <v>0</v>
      </c>
      <c r="I150" s="103"/>
      <c r="J150" s="103">
        <v>0</v>
      </c>
      <c r="K150" s="103"/>
      <c r="L150" s="103">
        <v>0</v>
      </c>
      <c r="M150" s="103">
        <v>0</v>
      </c>
    </row>
    <row r="151" spans="1:13" s="65" customFormat="1" ht="31.5">
      <c r="A151" s="110"/>
      <c r="B151" s="128" t="s">
        <v>259</v>
      </c>
      <c r="C151" s="71" t="s">
        <v>137</v>
      </c>
      <c r="D151" s="71" t="s">
        <v>135</v>
      </c>
      <c r="E151" s="71" t="s">
        <v>399</v>
      </c>
      <c r="F151" s="71" t="s">
        <v>138</v>
      </c>
      <c r="G151" s="117">
        <v>2.2000000000000002</v>
      </c>
      <c r="H151" s="103">
        <v>0</v>
      </c>
      <c r="I151" s="103"/>
      <c r="J151" s="103">
        <v>0</v>
      </c>
      <c r="K151" s="103"/>
      <c r="L151" s="103">
        <v>-312.3</v>
      </c>
      <c r="M151" s="103">
        <v>0</v>
      </c>
    </row>
    <row r="152" spans="1:13" s="65" customFormat="1" ht="18">
      <c r="A152" s="110"/>
      <c r="B152" s="128" t="s">
        <v>413</v>
      </c>
      <c r="C152" s="71" t="s">
        <v>137</v>
      </c>
      <c r="D152" s="71" t="s">
        <v>135</v>
      </c>
      <c r="E152" s="71" t="s">
        <v>394</v>
      </c>
      <c r="F152" s="71" t="s">
        <v>409</v>
      </c>
      <c r="G152" s="117">
        <v>2.2000000000000002</v>
      </c>
      <c r="H152" s="103">
        <v>0</v>
      </c>
      <c r="I152" s="103"/>
      <c r="J152" s="103">
        <v>105</v>
      </c>
      <c r="K152" s="103"/>
      <c r="L152" s="103">
        <v>55</v>
      </c>
      <c r="M152" s="103">
        <v>105</v>
      </c>
    </row>
    <row r="153" spans="1:13" s="65" customFormat="1" ht="31.5">
      <c r="A153" s="72"/>
      <c r="B153" s="128" t="s">
        <v>260</v>
      </c>
      <c r="C153" s="71" t="s">
        <v>137</v>
      </c>
      <c r="D153" s="71" t="s">
        <v>135</v>
      </c>
      <c r="E153" s="71" t="s">
        <v>397</v>
      </c>
      <c r="F153" s="156" t="s">
        <v>138</v>
      </c>
      <c r="G153" s="117">
        <v>17</v>
      </c>
      <c r="H153" s="254">
        <v>-70</v>
      </c>
      <c r="I153" s="103"/>
      <c r="J153" s="254">
        <v>20</v>
      </c>
      <c r="K153" s="103"/>
      <c r="L153" s="254">
        <v>20</v>
      </c>
      <c r="M153" s="254">
        <v>20</v>
      </c>
    </row>
    <row r="154" spans="1:13" s="65" customFormat="1" ht="31.5" hidden="1" customHeight="1">
      <c r="A154" s="72"/>
      <c r="B154" s="154" t="s">
        <v>260</v>
      </c>
      <c r="C154" s="71" t="s">
        <v>137</v>
      </c>
      <c r="D154" s="71" t="s">
        <v>135</v>
      </c>
      <c r="E154" s="71" t="s">
        <v>380</v>
      </c>
      <c r="F154" s="156" t="s">
        <v>138</v>
      </c>
      <c r="G154" s="117">
        <v>248.5</v>
      </c>
      <c r="H154" s="156" t="s">
        <v>384</v>
      </c>
      <c r="I154" s="103"/>
      <c r="J154" s="156" t="s">
        <v>384</v>
      </c>
      <c r="K154" s="103"/>
      <c r="L154" s="156" t="s">
        <v>384</v>
      </c>
      <c r="M154" s="156" t="s">
        <v>384</v>
      </c>
    </row>
    <row r="155" spans="1:13" s="65" customFormat="1" ht="31.5">
      <c r="A155" s="72"/>
      <c r="B155" s="128" t="s">
        <v>260</v>
      </c>
      <c r="C155" s="71" t="s">
        <v>137</v>
      </c>
      <c r="D155" s="71" t="s">
        <v>135</v>
      </c>
      <c r="E155" s="71" t="s">
        <v>395</v>
      </c>
      <c r="F155" s="156" t="s">
        <v>138</v>
      </c>
      <c r="G155" s="117">
        <v>17</v>
      </c>
      <c r="H155" s="254">
        <v>-36</v>
      </c>
      <c r="I155" s="103"/>
      <c r="J155" s="254">
        <v>0</v>
      </c>
      <c r="K155" s="103"/>
      <c r="L155" s="254">
        <v>19.8</v>
      </c>
      <c r="M155" s="254">
        <v>19.829999999999998</v>
      </c>
    </row>
    <row r="156" spans="1:13" s="65" customFormat="1" ht="31.5">
      <c r="A156" s="72"/>
      <c r="B156" s="128" t="s">
        <v>260</v>
      </c>
      <c r="C156" s="71" t="s">
        <v>137</v>
      </c>
      <c r="D156" s="71" t="s">
        <v>135</v>
      </c>
      <c r="E156" s="71" t="s">
        <v>396</v>
      </c>
      <c r="F156" s="156" t="s">
        <v>138</v>
      </c>
      <c r="G156" s="117">
        <v>17</v>
      </c>
      <c r="H156" s="254">
        <v>0</v>
      </c>
      <c r="I156" s="103"/>
      <c r="J156" s="254">
        <v>73.5</v>
      </c>
      <c r="K156" s="103"/>
      <c r="L156" s="254">
        <v>0</v>
      </c>
      <c r="M156" s="254">
        <v>73.5</v>
      </c>
    </row>
    <row r="157" spans="1:13" s="65" customFormat="1" ht="31.5">
      <c r="A157" s="72"/>
      <c r="B157" s="128" t="s">
        <v>260</v>
      </c>
      <c r="C157" s="71" t="s">
        <v>137</v>
      </c>
      <c r="D157" s="71" t="s">
        <v>135</v>
      </c>
      <c r="E157" s="71" t="s">
        <v>398</v>
      </c>
      <c r="F157" s="156" t="s">
        <v>138</v>
      </c>
      <c r="G157" s="117">
        <v>17</v>
      </c>
      <c r="H157" s="254">
        <v>248.8</v>
      </c>
      <c r="I157" s="103"/>
      <c r="J157" s="254">
        <v>385</v>
      </c>
      <c r="K157" s="103"/>
      <c r="L157" s="254">
        <v>76.2</v>
      </c>
      <c r="M157" s="254">
        <v>385</v>
      </c>
    </row>
    <row r="158" spans="1:13" s="65" customFormat="1" ht="18">
      <c r="A158" s="72"/>
      <c r="B158" s="216" t="s">
        <v>124</v>
      </c>
      <c r="C158" s="71" t="s">
        <v>137</v>
      </c>
      <c r="D158" s="71" t="s">
        <v>135</v>
      </c>
      <c r="E158" s="71" t="s">
        <v>370</v>
      </c>
      <c r="F158" s="156" t="s">
        <v>175</v>
      </c>
      <c r="G158" s="117">
        <v>24</v>
      </c>
      <c r="H158" s="254">
        <v>-1</v>
      </c>
      <c r="I158" s="103"/>
      <c r="J158" s="254">
        <v>1</v>
      </c>
      <c r="K158" s="103"/>
      <c r="L158" s="254">
        <v>-1</v>
      </c>
      <c r="M158" s="254">
        <v>1</v>
      </c>
    </row>
    <row r="159" spans="1:13" s="65" customFormat="1" ht="18">
      <c r="A159" s="72"/>
      <c r="B159" s="154" t="s">
        <v>176</v>
      </c>
      <c r="C159" s="71" t="s">
        <v>137</v>
      </c>
      <c r="D159" s="71" t="s">
        <v>135</v>
      </c>
      <c r="E159" s="71" t="s">
        <v>370</v>
      </c>
      <c r="F159" s="156" t="s">
        <v>178</v>
      </c>
      <c r="G159" s="117">
        <v>25</v>
      </c>
      <c r="H159" s="254">
        <v>3</v>
      </c>
      <c r="I159" s="269"/>
      <c r="J159" s="254">
        <v>3</v>
      </c>
      <c r="K159" s="269"/>
      <c r="L159" s="254">
        <v>3</v>
      </c>
      <c r="M159" s="254">
        <v>3</v>
      </c>
    </row>
    <row r="160" spans="1:13" s="65" customFormat="1" ht="18" customHeight="1">
      <c r="A160" s="72"/>
      <c r="B160" s="154" t="s">
        <v>182</v>
      </c>
      <c r="C160" s="107" t="s">
        <v>137</v>
      </c>
      <c r="D160" s="107" t="s">
        <v>135</v>
      </c>
      <c r="E160" s="107" t="s">
        <v>368</v>
      </c>
      <c r="F160" s="183"/>
      <c r="G160" s="162">
        <v>20</v>
      </c>
      <c r="H160" s="274">
        <f>H161</f>
        <v>0</v>
      </c>
      <c r="I160" s="114"/>
      <c r="J160" s="274">
        <f>J161</f>
        <v>0</v>
      </c>
      <c r="K160" s="114"/>
      <c r="L160" s="274">
        <f>L161</f>
        <v>0</v>
      </c>
      <c r="M160" s="274">
        <f>M161</f>
        <v>0</v>
      </c>
    </row>
    <row r="161" spans="1:14" s="65" customFormat="1" ht="32.25" customHeight="1">
      <c r="A161" s="72"/>
      <c r="B161" s="215" t="s">
        <v>260</v>
      </c>
      <c r="C161" s="71" t="s">
        <v>137</v>
      </c>
      <c r="D161" s="71" t="s">
        <v>135</v>
      </c>
      <c r="E161" s="71" t="s">
        <v>368</v>
      </c>
      <c r="F161" s="156" t="s">
        <v>138</v>
      </c>
      <c r="G161" s="155">
        <v>20</v>
      </c>
      <c r="H161" s="294">
        <v>0</v>
      </c>
      <c r="I161" s="103"/>
      <c r="J161" s="294">
        <v>0</v>
      </c>
      <c r="K161" s="103"/>
      <c r="L161" s="294">
        <v>0</v>
      </c>
      <c r="M161" s="294">
        <v>0</v>
      </c>
    </row>
    <row r="162" spans="1:14" s="65" customFormat="1" ht="32.25" customHeight="1">
      <c r="A162" s="72">
        <v>8</v>
      </c>
      <c r="B162" s="216" t="s">
        <v>158</v>
      </c>
      <c r="C162" s="107" t="s">
        <v>159</v>
      </c>
      <c r="D162" s="71"/>
      <c r="E162" s="71"/>
      <c r="F162" s="156"/>
      <c r="G162" s="155">
        <v>0</v>
      </c>
      <c r="H162" s="115">
        <f>H163</f>
        <v>-111.6</v>
      </c>
      <c r="I162" s="115"/>
      <c r="J162" s="115">
        <f>J163</f>
        <v>227.4</v>
      </c>
      <c r="K162" s="115"/>
      <c r="L162" s="115">
        <f>L163</f>
        <v>455.2</v>
      </c>
      <c r="M162" s="115">
        <f>M163</f>
        <v>455.2</v>
      </c>
    </row>
    <row r="163" spans="1:14" s="65" customFormat="1" ht="18">
      <c r="A163" s="70" t="s">
        <v>232</v>
      </c>
      <c r="B163" s="129" t="s">
        <v>162</v>
      </c>
      <c r="C163" s="107" t="s">
        <v>159</v>
      </c>
      <c r="D163" s="107" t="s">
        <v>159</v>
      </c>
      <c r="E163" s="71" t="s">
        <v>250</v>
      </c>
      <c r="F163" s="156"/>
      <c r="G163" s="162">
        <v>0</v>
      </c>
      <c r="H163" s="155">
        <f>H164</f>
        <v>-111.6</v>
      </c>
      <c r="I163" s="114"/>
      <c r="J163" s="155">
        <v>227.4</v>
      </c>
      <c r="K163" s="114"/>
      <c r="L163" s="155">
        <f>L164</f>
        <v>455.2</v>
      </c>
      <c r="M163" s="155">
        <f>M164</f>
        <v>455.2</v>
      </c>
    </row>
    <row r="164" spans="1:14" s="65" customFormat="1" ht="18">
      <c r="A164" s="70"/>
      <c r="B164" s="154" t="s">
        <v>35</v>
      </c>
      <c r="C164" s="71"/>
      <c r="D164" s="71"/>
      <c r="E164" s="71"/>
      <c r="F164" s="156"/>
      <c r="G164" s="155">
        <v>-1399.6</v>
      </c>
      <c r="H164" s="155">
        <v>-111.6</v>
      </c>
      <c r="I164" s="103"/>
      <c r="J164" s="155">
        <v>227.4</v>
      </c>
      <c r="K164" s="103"/>
      <c r="L164" s="155">
        <v>455.2</v>
      </c>
      <c r="M164" s="155">
        <v>455.2</v>
      </c>
    </row>
    <row r="165" spans="1:14" s="135" customFormat="1" ht="18">
      <c r="A165" s="292"/>
      <c r="B165" s="352" t="s">
        <v>35</v>
      </c>
      <c r="C165" s="352"/>
      <c r="D165" s="352"/>
      <c r="E165" s="352"/>
      <c r="F165" s="352"/>
      <c r="G165" s="116" t="e">
        <f>G128+#REF!+#REF!+G63+G56+G8+#REF!</f>
        <v>#REF!</v>
      </c>
      <c r="H165" s="295">
        <f>H8+H56+H62+H87+H93+H117+H128+H163</f>
        <v>1510.7000000000003</v>
      </c>
      <c r="I165" s="295" t="s">
        <v>302</v>
      </c>
      <c r="J165" s="295">
        <f>J8+J56+J62+J87+J93+J117+J128+J164</f>
        <v>9097.3799999999992</v>
      </c>
      <c r="K165" s="295" t="s">
        <v>302</v>
      </c>
      <c r="L165" s="295">
        <f>L8+L57+L62+L87+L93+L117+L128+L163</f>
        <v>1968.9</v>
      </c>
      <c r="M165" s="295">
        <f>M8+M56+M62+M87+M93+M117+M128+M164</f>
        <v>9103.8300000000017</v>
      </c>
      <c r="N165" s="272"/>
    </row>
    <row r="166" spans="1:14" s="66" customFormat="1" ht="18.75">
      <c r="A166" s="67"/>
      <c r="B166" s="68"/>
      <c r="C166" s="69"/>
      <c r="D166" s="69"/>
      <c r="E166" s="69"/>
      <c r="F166" s="69"/>
      <c r="G166" s="69"/>
      <c r="H166" s="29"/>
      <c r="I166" s="29"/>
      <c r="J166" s="29"/>
      <c r="K166" s="29"/>
      <c r="L166" s="29"/>
      <c r="M166" s="29"/>
    </row>
    <row r="167" spans="1:14" s="66" customFormat="1" ht="18.75">
      <c r="A167" s="67"/>
      <c r="B167" s="68"/>
      <c r="C167" s="69"/>
      <c r="D167" s="69"/>
      <c r="E167" s="69"/>
      <c r="F167" s="69"/>
      <c r="G167" s="69"/>
      <c r="H167" s="29"/>
      <c r="I167" s="29"/>
      <c r="J167" s="29"/>
      <c r="K167" s="29"/>
      <c r="L167" s="29"/>
      <c r="M167" s="29"/>
    </row>
  </sheetData>
  <mergeCells count="3">
    <mergeCell ref="A3:J3"/>
    <mergeCell ref="B165:F165"/>
    <mergeCell ref="E1:J1"/>
  </mergeCells>
  <pageMargins left="0.98425196850393704" right="0.59055118110236227" top="0.78740157480314965" bottom="0.78740157480314965" header="0.31496062992125984" footer="0.39370078740157483"/>
  <pageSetup paperSize="9" scale="47" orientation="portrait" r:id="rId1"/>
  <rowBreaks count="1" manualBreakCount="1">
    <brk id="49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66"/>
  <sheetViews>
    <sheetView view="pageBreakPreview" topLeftCell="A91" zoomScale="75" zoomScaleNormal="75" workbookViewId="0">
      <selection activeCell="K114" sqref="K114"/>
    </sheetView>
  </sheetViews>
  <sheetFormatPr defaultColWidth="3.5703125" defaultRowHeight="12.75"/>
  <cols>
    <col min="1" max="1" width="6.28515625" style="27" customWidth="1"/>
    <col min="2" max="2" width="74.42578125" style="28" customWidth="1"/>
    <col min="3" max="3" width="15.140625" style="28" customWidth="1"/>
    <col min="4" max="4" width="8.5703125" style="29" customWidth="1"/>
    <col min="5" max="5" width="8.42578125" style="29" customWidth="1"/>
    <col min="6" max="6" width="14.7109375" style="29" customWidth="1"/>
    <col min="7" max="7" width="12.42578125" style="29" customWidth="1"/>
    <col min="8" max="8" width="12.42578125" style="160" hidden="1" customWidth="1"/>
    <col min="9" max="9" width="14.7109375" style="29" customWidth="1"/>
    <col min="10" max="10" width="13.85546875" style="29" hidden="1" customWidth="1"/>
    <col min="11" max="11" width="14.7109375" style="303" customWidth="1"/>
    <col min="12" max="12" width="19.28515625" style="30" customWidth="1"/>
    <col min="13" max="14" width="9.140625" style="30" customWidth="1"/>
    <col min="15" max="15" width="23.85546875" style="30" customWidth="1"/>
    <col min="16" max="19" width="9.140625" style="30" customWidth="1"/>
    <col min="20" max="20" width="4" style="30" customWidth="1"/>
    <col min="21" max="254" width="9.140625" style="30" customWidth="1"/>
    <col min="255" max="16384" width="3.5703125" style="30"/>
  </cols>
  <sheetData>
    <row r="1" spans="1:11" ht="100.5" customHeight="1">
      <c r="F1" s="353" t="s">
        <v>455</v>
      </c>
      <c r="G1" s="354"/>
      <c r="H1" s="354"/>
      <c r="I1" s="354"/>
      <c r="J1" s="320"/>
      <c r="K1" s="320"/>
    </row>
    <row r="2" spans="1:11" ht="15.75" customHeight="1">
      <c r="G2" s="31"/>
      <c r="H2" s="153"/>
      <c r="J2" s="31"/>
    </row>
    <row r="3" spans="1:11" s="56" customFormat="1" ht="27" customHeight="1">
      <c r="A3" s="350" t="s">
        <v>456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4" spans="1:11" s="56" customFormat="1" ht="21" customHeight="1">
      <c r="A4" s="319"/>
      <c r="B4" s="319"/>
      <c r="C4" s="319"/>
      <c r="D4" s="319"/>
      <c r="E4" s="319"/>
      <c r="F4" s="319"/>
      <c r="G4" s="319"/>
      <c r="H4" s="182"/>
      <c r="I4" s="319"/>
      <c r="J4" s="319"/>
      <c r="K4" s="319"/>
    </row>
    <row r="5" spans="1:11" s="34" customFormat="1" ht="15.75" customHeight="1">
      <c r="A5" s="32"/>
      <c r="B5" s="32"/>
      <c r="C5" s="32"/>
      <c r="D5" s="32"/>
      <c r="E5" s="32"/>
      <c r="F5" s="33"/>
      <c r="G5" s="282" t="s">
        <v>61</v>
      </c>
      <c r="H5" s="282"/>
      <c r="I5" s="282"/>
      <c r="J5" s="282"/>
      <c r="K5" s="304"/>
    </row>
    <row r="6" spans="1:11" s="64" customFormat="1" ht="80.25" customHeight="1">
      <c r="A6" s="41" t="s">
        <v>46</v>
      </c>
      <c r="B6" s="41" t="s">
        <v>47</v>
      </c>
      <c r="C6" s="210" t="s">
        <v>64</v>
      </c>
      <c r="D6" s="210" t="s">
        <v>65</v>
      </c>
      <c r="E6" s="210" t="s">
        <v>66</v>
      </c>
      <c r="F6" s="211" t="s">
        <v>67</v>
      </c>
      <c r="G6" s="211" t="s">
        <v>68</v>
      </c>
      <c r="H6" s="211" t="s">
        <v>277</v>
      </c>
      <c r="I6" s="37" t="s">
        <v>277</v>
      </c>
      <c r="J6" s="41"/>
      <c r="K6" s="37" t="s">
        <v>330</v>
      </c>
    </row>
    <row r="7" spans="1:11" s="73" customFormat="1" ht="18.75">
      <c r="A7" s="124">
        <v>1</v>
      </c>
      <c r="B7" s="124">
        <v>2</v>
      </c>
      <c r="C7" s="124">
        <v>3</v>
      </c>
      <c r="D7" s="125" t="s">
        <v>48</v>
      </c>
      <c r="E7" s="125" t="s">
        <v>49</v>
      </c>
      <c r="F7" s="125" t="s">
        <v>50</v>
      </c>
      <c r="G7" s="125" t="s">
        <v>51</v>
      </c>
      <c r="H7" s="125"/>
      <c r="I7" s="220" t="s">
        <v>379</v>
      </c>
      <c r="J7" s="124"/>
      <c r="K7" s="220" t="s">
        <v>379</v>
      </c>
    </row>
    <row r="8" spans="1:11" s="65" customFormat="1" ht="18">
      <c r="A8" s="110" t="s">
        <v>142</v>
      </c>
      <c r="B8" s="126" t="s">
        <v>122</v>
      </c>
      <c r="C8" s="107" t="s">
        <v>75</v>
      </c>
      <c r="D8" s="110" t="s">
        <v>128</v>
      </c>
      <c r="E8" s="110"/>
      <c r="F8" s="110"/>
      <c r="G8" s="107"/>
      <c r="H8" s="114">
        <v>151.4</v>
      </c>
      <c r="I8" s="114">
        <f>SUM(I9+I14+I35+I53+I56+I50)</f>
        <v>906.1</v>
      </c>
      <c r="J8" s="114">
        <f>SUM(J9+J14+J35+J53+J56)</f>
        <v>0</v>
      </c>
      <c r="K8" s="114">
        <f>SUM(K9+K14+K35+K53+K56)</f>
        <v>3598.83</v>
      </c>
    </row>
    <row r="9" spans="1:11" s="65" customFormat="1" ht="31.5">
      <c r="A9" s="110" t="s">
        <v>62</v>
      </c>
      <c r="B9" s="126" t="s">
        <v>123</v>
      </c>
      <c r="C9" s="107" t="s">
        <v>75</v>
      </c>
      <c r="D9" s="107" t="s">
        <v>128</v>
      </c>
      <c r="E9" s="107" t="s">
        <v>129</v>
      </c>
      <c r="F9" s="107"/>
      <c r="G9" s="107"/>
      <c r="H9" s="114">
        <v>48.7</v>
      </c>
      <c r="I9" s="114">
        <f>SUM(I10)</f>
        <v>21.6</v>
      </c>
      <c r="J9" s="114"/>
      <c r="K9" s="114">
        <f>SUM(K10)</f>
        <v>789.8</v>
      </c>
    </row>
    <row r="10" spans="1:11" s="65" customFormat="1" ht="18">
      <c r="A10" s="72"/>
      <c r="B10" s="297" t="s">
        <v>140</v>
      </c>
      <c r="C10" s="107" t="s">
        <v>75</v>
      </c>
      <c r="D10" s="249" t="s">
        <v>128</v>
      </c>
      <c r="E10" s="249" t="s">
        <v>129</v>
      </c>
      <c r="F10" s="249" t="s">
        <v>332</v>
      </c>
      <c r="G10" s="249"/>
      <c r="H10" s="275">
        <v>48.7</v>
      </c>
      <c r="I10" s="275">
        <f>SUM(I11+I12+I13)</f>
        <v>21.6</v>
      </c>
      <c r="J10" s="275"/>
      <c r="K10" s="275">
        <f>SUM(K11+K12+K13)</f>
        <v>789.8</v>
      </c>
    </row>
    <row r="11" spans="1:11" s="65" customFormat="1" ht="18">
      <c r="A11" s="72"/>
      <c r="B11" s="186" t="s">
        <v>204</v>
      </c>
      <c r="C11" s="71" t="s">
        <v>75</v>
      </c>
      <c r="D11" s="121" t="s">
        <v>128</v>
      </c>
      <c r="E11" s="121" t="s">
        <v>129</v>
      </c>
      <c r="F11" s="121" t="s">
        <v>334</v>
      </c>
      <c r="G11" s="188" t="s">
        <v>130</v>
      </c>
      <c r="H11" s="189">
        <v>44</v>
      </c>
      <c r="I11" s="271">
        <v>16.7</v>
      </c>
      <c r="J11" s="187"/>
      <c r="K11" s="219">
        <f>'10'!J11</f>
        <v>607.5</v>
      </c>
    </row>
    <row r="12" spans="1:11" s="65" customFormat="1" ht="31.5">
      <c r="A12" s="72"/>
      <c r="B12" s="186" t="s">
        <v>226</v>
      </c>
      <c r="C12" s="71" t="s">
        <v>75</v>
      </c>
      <c r="D12" s="121" t="s">
        <v>128</v>
      </c>
      <c r="E12" s="121" t="s">
        <v>129</v>
      </c>
      <c r="F12" s="121" t="s">
        <v>335</v>
      </c>
      <c r="G12" s="188" t="s">
        <v>225</v>
      </c>
      <c r="H12" s="189">
        <v>0.9</v>
      </c>
      <c r="I12" s="189">
        <v>0</v>
      </c>
      <c r="J12" s="187"/>
      <c r="K12" s="219">
        <f>'10'!J12</f>
        <v>0</v>
      </c>
    </row>
    <row r="13" spans="1:11" s="65" customFormat="1" ht="47.25">
      <c r="A13" s="72"/>
      <c r="B13" s="186" t="s">
        <v>205</v>
      </c>
      <c r="C13" s="71" t="s">
        <v>75</v>
      </c>
      <c r="D13" s="71" t="s">
        <v>128</v>
      </c>
      <c r="E13" s="71" t="s">
        <v>129</v>
      </c>
      <c r="F13" s="71" t="s">
        <v>334</v>
      </c>
      <c r="G13" s="156" t="s">
        <v>186</v>
      </c>
      <c r="H13" s="155">
        <v>3.8</v>
      </c>
      <c r="I13" s="155">
        <v>4.9000000000000004</v>
      </c>
      <c r="J13" s="103"/>
      <c r="K13" s="117">
        <f>'10'!J13</f>
        <v>182.3</v>
      </c>
    </row>
    <row r="14" spans="1:11" s="65" customFormat="1" ht="47.25">
      <c r="A14" s="110" t="s">
        <v>143</v>
      </c>
      <c r="B14" s="111" t="s">
        <v>42</v>
      </c>
      <c r="C14" s="105">
        <v>801</v>
      </c>
      <c r="D14" s="107" t="s">
        <v>128</v>
      </c>
      <c r="E14" s="107" t="s">
        <v>131</v>
      </c>
      <c r="F14" s="107"/>
      <c r="G14" s="107"/>
      <c r="H14" s="114">
        <v>116.4</v>
      </c>
      <c r="I14" s="114">
        <f>SUM(I16+I20)</f>
        <v>35.300000000000004</v>
      </c>
      <c r="J14" s="114"/>
      <c r="K14" s="114">
        <f>SUM(K16+K20)</f>
        <v>690.52</v>
      </c>
    </row>
    <row r="15" spans="1:11" s="65" customFormat="1" ht="18" hidden="1" customHeight="1">
      <c r="A15" s="110"/>
      <c r="B15" s="129" t="s">
        <v>163</v>
      </c>
      <c r="C15" s="71" t="s">
        <v>75</v>
      </c>
      <c r="D15" s="71" t="s">
        <v>128</v>
      </c>
      <c r="E15" s="71" t="s">
        <v>131</v>
      </c>
      <c r="F15" s="71" t="s">
        <v>339</v>
      </c>
      <c r="G15" s="130"/>
      <c r="H15" s="141">
        <v>116.4</v>
      </c>
      <c r="I15" s="103">
        <v>474.3</v>
      </c>
      <c r="J15" s="103"/>
      <c r="K15" s="103">
        <v>474.3</v>
      </c>
    </row>
    <row r="16" spans="1:11" s="66" customFormat="1" ht="31.5">
      <c r="A16" s="70"/>
      <c r="B16" s="296" t="s">
        <v>417</v>
      </c>
      <c r="C16" s="107" t="s">
        <v>75</v>
      </c>
      <c r="D16" s="107" t="s">
        <v>128</v>
      </c>
      <c r="E16" s="107" t="s">
        <v>131</v>
      </c>
      <c r="F16" s="107" t="s">
        <v>333</v>
      </c>
      <c r="G16" s="183"/>
      <c r="H16" s="162">
        <v>12.4</v>
      </c>
      <c r="I16" s="162">
        <f>SUM(I18+I19)</f>
        <v>48.2</v>
      </c>
      <c r="J16" s="162"/>
      <c r="K16" s="112">
        <f>SUM(K18+K19)</f>
        <v>425.42</v>
      </c>
    </row>
    <row r="17" spans="1:11" s="65" customFormat="1" ht="31.5" hidden="1" customHeight="1">
      <c r="A17" s="72"/>
      <c r="B17" s="154" t="s">
        <v>204</v>
      </c>
      <c r="C17" s="71" t="s">
        <v>75</v>
      </c>
      <c r="D17" s="71" t="s">
        <v>128</v>
      </c>
      <c r="E17" s="71" t="s">
        <v>131</v>
      </c>
      <c r="F17" s="71" t="s">
        <v>336</v>
      </c>
      <c r="G17" s="156" t="s">
        <v>130</v>
      </c>
      <c r="H17" s="155">
        <v>7</v>
      </c>
      <c r="I17" s="155">
        <v>232.9</v>
      </c>
      <c r="J17" s="155"/>
      <c r="K17" s="117">
        <v>232.9</v>
      </c>
    </row>
    <row r="18" spans="1:11" s="65" customFormat="1" ht="38.25" customHeight="1">
      <c r="A18" s="72"/>
      <c r="B18" s="186" t="s">
        <v>204</v>
      </c>
      <c r="C18" s="71" t="s">
        <v>75</v>
      </c>
      <c r="D18" s="71" t="s">
        <v>128</v>
      </c>
      <c r="E18" s="71" t="s">
        <v>131</v>
      </c>
      <c r="F18" s="71" t="s">
        <v>336</v>
      </c>
      <c r="G18" s="156" t="s">
        <v>130</v>
      </c>
      <c r="H18" s="155">
        <v>0.9</v>
      </c>
      <c r="I18" s="155">
        <v>36.6</v>
      </c>
      <c r="J18" s="155"/>
      <c r="K18" s="117">
        <f>'10'!J18</f>
        <v>327.56</v>
      </c>
    </row>
    <row r="19" spans="1:11" s="65" customFormat="1" ht="52.5" customHeight="1">
      <c r="A19" s="72"/>
      <c r="B19" s="154" t="s">
        <v>205</v>
      </c>
      <c r="C19" s="71" t="s">
        <v>75</v>
      </c>
      <c r="D19" s="71" t="s">
        <v>128</v>
      </c>
      <c r="E19" s="71" t="s">
        <v>131</v>
      </c>
      <c r="F19" s="71" t="s">
        <v>336</v>
      </c>
      <c r="G19" s="156" t="s">
        <v>186</v>
      </c>
      <c r="H19" s="155">
        <v>4.5</v>
      </c>
      <c r="I19" s="103">
        <v>11.6</v>
      </c>
      <c r="J19" s="103"/>
      <c r="K19" s="117">
        <f>'10'!J19</f>
        <v>97.86</v>
      </c>
    </row>
    <row r="20" spans="1:11" s="65" customFormat="1" ht="35.25" customHeight="1">
      <c r="A20" s="72"/>
      <c r="B20" s="136" t="s">
        <v>180</v>
      </c>
      <c r="C20" s="107" t="s">
        <v>75</v>
      </c>
      <c r="D20" s="107" t="s">
        <v>128</v>
      </c>
      <c r="E20" s="107" t="s">
        <v>131</v>
      </c>
      <c r="F20" s="107" t="s">
        <v>337</v>
      </c>
      <c r="G20" s="183"/>
      <c r="H20" s="162">
        <v>152.80000000000001</v>
      </c>
      <c r="I20" s="162">
        <f>SUM(I21+I22+I23+I24+I25+I26+I27+I28+I29+I34)</f>
        <v>-12.899999999999999</v>
      </c>
      <c r="J20" s="162"/>
      <c r="K20" s="112">
        <f>SUM(K21+K22+K23+K24+K25+K26+K27+K28+K29+K34)</f>
        <v>265.10000000000002</v>
      </c>
    </row>
    <row r="21" spans="1:11" s="65" customFormat="1" ht="31.5">
      <c r="A21" s="72"/>
      <c r="B21" s="215" t="s">
        <v>259</v>
      </c>
      <c r="C21" s="71" t="s">
        <v>75</v>
      </c>
      <c r="D21" s="71" t="s">
        <v>128</v>
      </c>
      <c r="E21" s="71" t="s">
        <v>131</v>
      </c>
      <c r="F21" s="71" t="s">
        <v>341</v>
      </c>
      <c r="G21" s="156" t="s">
        <v>132</v>
      </c>
      <c r="H21" s="155">
        <v>67.8</v>
      </c>
      <c r="I21" s="103">
        <v>-14.4</v>
      </c>
      <c r="J21" s="103"/>
      <c r="K21" s="103">
        <v>45.6</v>
      </c>
    </row>
    <row r="22" spans="1:11" s="65" customFormat="1" ht="31.5">
      <c r="A22" s="72"/>
      <c r="B22" s="216" t="s">
        <v>259</v>
      </c>
      <c r="C22" s="71" t="s">
        <v>75</v>
      </c>
      <c r="D22" s="71" t="s">
        <v>128</v>
      </c>
      <c r="E22" s="71" t="s">
        <v>131</v>
      </c>
      <c r="F22" s="71" t="s">
        <v>346</v>
      </c>
      <c r="G22" s="156" t="s">
        <v>132</v>
      </c>
      <c r="H22" s="155">
        <v>0</v>
      </c>
      <c r="I22" s="103">
        <v>0</v>
      </c>
      <c r="J22" s="103"/>
      <c r="K22" s="103">
        <v>0</v>
      </c>
    </row>
    <row r="23" spans="1:11" s="65" customFormat="1" ht="31.5">
      <c r="A23" s="72"/>
      <c r="B23" s="154" t="s">
        <v>259</v>
      </c>
      <c r="C23" s="71" t="s">
        <v>75</v>
      </c>
      <c r="D23" s="71" t="s">
        <v>128</v>
      </c>
      <c r="E23" s="71" t="s">
        <v>131</v>
      </c>
      <c r="F23" s="71" t="s">
        <v>342</v>
      </c>
      <c r="G23" s="156" t="s">
        <v>132</v>
      </c>
      <c r="H23" s="155">
        <v>2</v>
      </c>
      <c r="I23" s="103">
        <v>-0.5</v>
      </c>
      <c r="J23" s="103"/>
      <c r="K23" s="103">
        <v>3.5</v>
      </c>
    </row>
    <row r="24" spans="1:11" s="65" customFormat="1" ht="31.5">
      <c r="A24" s="72"/>
      <c r="B24" s="154" t="s">
        <v>260</v>
      </c>
      <c r="C24" s="71" t="s">
        <v>75</v>
      </c>
      <c r="D24" s="71" t="s">
        <v>128</v>
      </c>
      <c r="E24" s="71" t="s">
        <v>131</v>
      </c>
      <c r="F24" s="71" t="s">
        <v>344</v>
      </c>
      <c r="G24" s="156" t="s">
        <v>138</v>
      </c>
      <c r="H24" s="155">
        <v>0</v>
      </c>
      <c r="I24" s="103">
        <v>-5</v>
      </c>
      <c r="J24" s="103"/>
      <c r="K24" s="103">
        <v>10</v>
      </c>
    </row>
    <row r="25" spans="1:11" s="65" customFormat="1" ht="31.5">
      <c r="A25" s="72"/>
      <c r="B25" s="154" t="s">
        <v>259</v>
      </c>
      <c r="C25" s="71" t="s">
        <v>75</v>
      </c>
      <c r="D25" s="71" t="s">
        <v>128</v>
      </c>
      <c r="E25" s="71" t="s">
        <v>131</v>
      </c>
      <c r="F25" s="71" t="s">
        <v>347</v>
      </c>
      <c r="G25" s="156" t="s">
        <v>132</v>
      </c>
      <c r="H25" s="155">
        <v>0</v>
      </c>
      <c r="I25" s="156" t="s">
        <v>278</v>
      </c>
      <c r="J25" s="103"/>
      <c r="K25" s="71" t="s">
        <v>278</v>
      </c>
    </row>
    <row r="26" spans="1:11" s="65" customFormat="1" ht="18">
      <c r="A26" s="72"/>
      <c r="B26" s="154" t="s">
        <v>413</v>
      </c>
      <c r="C26" s="71" t="s">
        <v>75</v>
      </c>
      <c r="D26" s="71" t="s">
        <v>128</v>
      </c>
      <c r="E26" s="71" t="s">
        <v>131</v>
      </c>
      <c r="F26" s="71" t="s">
        <v>343</v>
      </c>
      <c r="G26" s="156" t="s">
        <v>138</v>
      </c>
      <c r="H26" s="162">
        <v>42.5</v>
      </c>
      <c r="I26" s="155">
        <v>0</v>
      </c>
      <c r="J26" s="106"/>
      <c r="K26" s="117">
        <v>20</v>
      </c>
    </row>
    <row r="27" spans="1:11" s="65" customFormat="1" ht="31.5">
      <c r="A27" s="72"/>
      <c r="B27" s="154" t="s">
        <v>260</v>
      </c>
      <c r="C27" s="71" t="s">
        <v>75</v>
      </c>
      <c r="D27" s="71" t="s">
        <v>128</v>
      </c>
      <c r="E27" s="71" t="s">
        <v>131</v>
      </c>
      <c r="F27" s="71" t="s">
        <v>380</v>
      </c>
      <c r="G27" s="188" t="s">
        <v>138</v>
      </c>
      <c r="H27" s="155">
        <v>15</v>
      </c>
      <c r="I27" s="155">
        <v>0</v>
      </c>
      <c r="J27" s="101"/>
      <c r="K27" s="117">
        <v>165</v>
      </c>
    </row>
    <row r="28" spans="1:11" s="65" customFormat="1" ht="31.5">
      <c r="A28" s="72"/>
      <c r="B28" s="154" t="s">
        <v>260</v>
      </c>
      <c r="C28" s="184">
        <v>801</v>
      </c>
      <c r="D28" s="71" t="s">
        <v>128</v>
      </c>
      <c r="E28" s="71" t="s">
        <v>131</v>
      </c>
      <c r="F28" s="71" t="s">
        <v>479</v>
      </c>
      <c r="G28" s="156" t="s">
        <v>138</v>
      </c>
      <c r="H28" s="155">
        <v>12</v>
      </c>
      <c r="I28" s="155">
        <v>8</v>
      </c>
      <c r="J28" s="101"/>
      <c r="K28" s="117">
        <v>20</v>
      </c>
    </row>
    <row r="29" spans="1:11" s="65" customFormat="1" ht="18">
      <c r="A29" s="110"/>
      <c r="B29" s="129" t="s">
        <v>124</v>
      </c>
      <c r="C29" s="246">
        <v>801</v>
      </c>
      <c r="D29" s="71" t="s">
        <v>128</v>
      </c>
      <c r="E29" s="71" t="s">
        <v>131</v>
      </c>
      <c r="F29" s="71" t="s">
        <v>340</v>
      </c>
      <c r="G29" s="130" t="s">
        <v>175</v>
      </c>
      <c r="H29" s="103">
        <v>11</v>
      </c>
      <c r="I29" s="103">
        <v>-1</v>
      </c>
      <c r="J29" s="103"/>
      <c r="K29" s="103">
        <v>1</v>
      </c>
    </row>
    <row r="30" spans="1:11" s="65" customFormat="1" ht="18" hidden="1" customHeight="1">
      <c r="A30" s="72"/>
      <c r="B30" s="128" t="s">
        <v>176</v>
      </c>
      <c r="C30" s="246">
        <v>801</v>
      </c>
      <c r="D30" s="71" t="s">
        <v>128</v>
      </c>
      <c r="E30" s="71" t="s">
        <v>131</v>
      </c>
      <c r="F30" s="71" t="s">
        <v>340</v>
      </c>
      <c r="G30" s="71" t="s">
        <v>181</v>
      </c>
      <c r="H30" s="103">
        <v>0.5</v>
      </c>
      <c r="I30" s="103">
        <v>0.5</v>
      </c>
      <c r="J30" s="103"/>
      <c r="K30" s="103">
        <v>0.5</v>
      </c>
    </row>
    <row r="31" spans="1:11" s="65" customFormat="1" ht="18" hidden="1" customHeight="1">
      <c r="A31" s="72"/>
      <c r="B31" s="154" t="s">
        <v>177</v>
      </c>
      <c r="C31" s="184">
        <v>801</v>
      </c>
      <c r="D31" s="71" t="s">
        <v>128</v>
      </c>
      <c r="E31" s="71" t="s">
        <v>131</v>
      </c>
      <c r="F31" s="71" t="s">
        <v>340</v>
      </c>
      <c r="G31" s="156" t="s">
        <v>178</v>
      </c>
      <c r="H31" s="155">
        <v>2</v>
      </c>
      <c r="I31" s="103">
        <v>2</v>
      </c>
      <c r="J31" s="103"/>
      <c r="K31" s="103">
        <v>2</v>
      </c>
    </row>
    <row r="32" spans="1:11" s="65" customFormat="1" ht="31.5" hidden="1" customHeight="1">
      <c r="A32" s="281">
        <v>43891</v>
      </c>
      <c r="B32" s="154" t="s">
        <v>41</v>
      </c>
      <c r="C32" s="184">
        <v>801</v>
      </c>
      <c r="D32" s="71" t="s">
        <v>128</v>
      </c>
      <c r="E32" s="71" t="s">
        <v>133</v>
      </c>
      <c r="F32" s="71"/>
      <c r="G32" s="156"/>
      <c r="H32" s="155">
        <v>-121.5</v>
      </c>
      <c r="I32" s="103">
        <v>503.9</v>
      </c>
      <c r="J32" s="103"/>
      <c r="K32" s="103">
        <v>503.9</v>
      </c>
    </row>
    <row r="33" spans="1:11" s="65" customFormat="1" ht="18" hidden="1" customHeight="1">
      <c r="A33" s="72"/>
      <c r="B33" s="129" t="s">
        <v>163</v>
      </c>
      <c r="C33" s="71" t="s">
        <v>75</v>
      </c>
      <c r="D33" s="71" t="s">
        <v>128</v>
      </c>
      <c r="E33" s="71" t="s">
        <v>133</v>
      </c>
      <c r="F33" s="71" t="s">
        <v>339</v>
      </c>
      <c r="G33" s="156"/>
      <c r="H33" s="155">
        <v>-121.5</v>
      </c>
      <c r="I33" s="103">
        <v>503.9</v>
      </c>
      <c r="J33" s="103"/>
      <c r="K33" s="103">
        <v>503.9</v>
      </c>
    </row>
    <row r="34" spans="1:11" s="65" customFormat="1" ht="18">
      <c r="A34" s="110"/>
      <c r="B34" s="129" t="s">
        <v>177</v>
      </c>
      <c r="C34" s="71" t="s">
        <v>75</v>
      </c>
      <c r="D34" s="71" t="s">
        <v>128</v>
      </c>
      <c r="E34" s="71" t="s">
        <v>131</v>
      </c>
      <c r="F34" s="71" t="s">
        <v>340</v>
      </c>
      <c r="G34" s="130" t="s">
        <v>178</v>
      </c>
      <c r="H34" s="103">
        <v>11</v>
      </c>
      <c r="I34" s="103">
        <v>0</v>
      </c>
      <c r="J34" s="103"/>
      <c r="K34" s="103">
        <v>0</v>
      </c>
    </row>
    <row r="35" spans="1:11" s="65" customFormat="1" ht="18">
      <c r="A35" s="110" t="s">
        <v>144</v>
      </c>
      <c r="B35" s="296" t="s">
        <v>418</v>
      </c>
      <c r="C35" s="107" t="s">
        <v>75</v>
      </c>
      <c r="D35" s="107" t="s">
        <v>128</v>
      </c>
      <c r="E35" s="107" t="s">
        <v>133</v>
      </c>
      <c r="F35" s="107"/>
      <c r="G35" s="183"/>
      <c r="H35" s="162">
        <v>17.2</v>
      </c>
      <c r="I35" s="162">
        <f>SUM(I36+I40+I43)</f>
        <v>249.5</v>
      </c>
      <c r="J35" s="162">
        <f t="shared" ref="J35:K35" si="0">SUM(J36+J40+J43)</f>
        <v>0</v>
      </c>
      <c r="K35" s="112">
        <f t="shared" si="0"/>
        <v>1398.51</v>
      </c>
    </row>
    <row r="36" spans="1:11" s="65" customFormat="1" ht="31.5">
      <c r="A36" s="72"/>
      <c r="B36" s="126" t="s">
        <v>179</v>
      </c>
      <c r="C36" s="107" t="s">
        <v>75</v>
      </c>
      <c r="D36" s="107" t="s">
        <v>128</v>
      </c>
      <c r="E36" s="107" t="s">
        <v>133</v>
      </c>
      <c r="F36" s="107" t="s">
        <v>333</v>
      </c>
      <c r="G36" s="183"/>
      <c r="H36" s="162">
        <v>17.2</v>
      </c>
      <c r="I36" s="162">
        <f>SUM(I38+I39)</f>
        <v>353.3</v>
      </c>
      <c r="J36" s="162"/>
      <c r="K36" s="112">
        <f>SUM(K38+K39)</f>
        <v>1257.31</v>
      </c>
    </row>
    <row r="37" spans="1:11" s="65" customFormat="1" ht="31.5" hidden="1" customHeight="1">
      <c r="A37" s="72"/>
      <c r="B37" s="154" t="s">
        <v>204</v>
      </c>
      <c r="C37" s="71" t="s">
        <v>75</v>
      </c>
      <c r="D37" s="71" t="s">
        <v>128</v>
      </c>
      <c r="E37" s="71" t="s">
        <v>133</v>
      </c>
      <c r="F37" s="71" t="s">
        <v>336</v>
      </c>
      <c r="G37" s="156" t="s">
        <v>130</v>
      </c>
      <c r="H37" s="155">
        <v>8.6</v>
      </c>
      <c r="I37" s="155">
        <v>287.8</v>
      </c>
      <c r="J37" s="155"/>
      <c r="K37" s="117">
        <v>287.8</v>
      </c>
    </row>
    <row r="38" spans="1:11" s="65" customFormat="1" ht="18">
      <c r="A38" s="72"/>
      <c r="B38" s="154" t="s">
        <v>204</v>
      </c>
      <c r="C38" s="71" t="s">
        <v>75</v>
      </c>
      <c r="D38" s="71" t="s">
        <v>128</v>
      </c>
      <c r="E38" s="71" t="s">
        <v>133</v>
      </c>
      <c r="F38" s="71" t="s">
        <v>336</v>
      </c>
      <c r="G38" s="156" t="s">
        <v>130</v>
      </c>
      <c r="H38" s="155">
        <v>8.6</v>
      </c>
      <c r="I38" s="155">
        <v>255.4</v>
      </c>
      <c r="J38" s="155"/>
      <c r="K38" s="117">
        <v>960.66</v>
      </c>
    </row>
    <row r="39" spans="1:11" s="65" customFormat="1" ht="47.25">
      <c r="A39" s="72"/>
      <c r="B39" s="154" t="s">
        <v>205</v>
      </c>
      <c r="C39" s="71" t="s">
        <v>75</v>
      </c>
      <c r="D39" s="71" t="s">
        <v>128</v>
      </c>
      <c r="E39" s="71" t="s">
        <v>133</v>
      </c>
      <c r="F39" s="71" t="s">
        <v>336</v>
      </c>
      <c r="G39" s="156" t="s">
        <v>186</v>
      </c>
      <c r="H39" s="155">
        <v>8.6</v>
      </c>
      <c r="I39" s="155">
        <v>97.9</v>
      </c>
      <c r="J39" s="155"/>
      <c r="K39" s="117">
        <v>296.64999999999998</v>
      </c>
    </row>
    <row r="40" spans="1:11" s="65" customFormat="1" ht="47.25">
      <c r="A40" s="72"/>
      <c r="B40" s="136" t="s">
        <v>328</v>
      </c>
      <c r="C40" s="107" t="s">
        <v>75</v>
      </c>
      <c r="D40" s="107" t="s">
        <v>128</v>
      </c>
      <c r="E40" s="107" t="s">
        <v>133</v>
      </c>
      <c r="F40" s="107" t="s">
        <v>338</v>
      </c>
      <c r="G40" s="183"/>
      <c r="H40" s="162">
        <v>-267.89999999999998</v>
      </c>
      <c r="I40" s="114">
        <f>I41+I42</f>
        <v>-156.5</v>
      </c>
      <c r="J40" s="114"/>
      <c r="K40" s="114">
        <f>K41+K42</f>
        <v>0</v>
      </c>
    </row>
    <row r="41" spans="1:11" s="65" customFormat="1" ht="26.25" customHeight="1">
      <c r="A41" s="72"/>
      <c r="B41" s="154" t="s">
        <v>204</v>
      </c>
      <c r="C41" s="71" t="s">
        <v>75</v>
      </c>
      <c r="D41" s="71" t="s">
        <v>128</v>
      </c>
      <c r="E41" s="71" t="s">
        <v>133</v>
      </c>
      <c r="F41" s="71" t="s">
        <v>338</v>
      </c>
      <c r="G41" s="156" t="s">
        <v>130</v>
      </c>
      <c r="H41" s="155">
        <v>-203.1</v>
      </c>
      <c r="I41" s="103">
        <v>-109.2</v>
      </c>
      <c r="J41" s="103"/>
      <c r="K41" s="103">
        <v>0</v>
      </c>
    </row>
    <row r="42" spans="1:11" s="65" customFormat="1" ht="47.25">
      <c r="A42" s="72"/>
      <c r="B42" s="154" t="s">
        <v>205</v>
      </c>
      <c r="C42" s="71" t="s">
        <v>75</v>
      </c>
      <c r="D42" s="71" t="s">
        <v>128</v>
      </c>
      <c r="E42" s="71" t="s">
        <v>133</v>
      </c>
      <c r="F42" s="71" t="s">
        <v>338</v>
      </c>
      <c r="G42" s="156" t="s">
        <v>186</v>
      </c>
      <c r="H42" s="155">
        <v>-64.8</v>
      </c>
      <c r="I42" s="103">
        <v>-47.3</v>
      </c>
      <c r="J42" s="103"/>
      <c r="K42" s="103">
        <v>0</v>
      </c>
    </row>
    <row r="43" spans="1:11" s="65" customFormat="1" ht="31.5">
      <c r="A43" s="72"/>
      <c r="B43" s="298" t="s">
        <v>180</v>
      </c>
      <c r="C43" s="107" t="s">
        <v>75</v>
      </c>
      <c r="D43" s="107" t="s">
        <v>128</v>
      </c>
      <c r="E43" s="107" t="s">
        <v>133</v>
      </c>
      <c r="F43" s="107" t="s">
        <v>337</v>
      </c>
      <c r="G43" s="183"/>
      <c r="H43" s="162">
        <v>129.19999999999999</v>
      </c>
      <c r="I43" s="114">
        <f>SUM(I44+I45+I46+I47+I49+I48)</f>
        <v>52.7</v>
      </c>
      <c r="J43" s="114">
        <f t="shared" ref="J43" si="1">SUM(J44+J45+J46+J47+J49)</f>
        <v>0</v>
      </c>
      <c r="K43" s="114">
        <f>SUM(K44+K45+K46+K47+K49+K48)</f>
        <v>141.19999999999999</v>
      </c>
    </row>
    <row r="44" spans="1:11" s="65" customFormat="1" ht="31.5">
      <c r="A44" s="72"/>
      <c r="B44" s="216" t="s">
        <v>260</v>
      </c>
      <c r="C44" s="71" t="s">
        <v>75</v>
      </c>
      <c r="D44" s="71" t="s">
        <v>128</v>
      </c>
      <c r="E44" s="71" t="s">
        <v>133</v>
      </c>
      <c r="F44" s="71" t="s">
        <v>348</v>
      </c>
      <c r="G44" s="156" t="s">
        <v>138</v>
      </c>
      <c r="H44" s="155">
        <v>1.5</v>
      </c>
      <c r="I44" s="103">
        <v>1.5</v>
      </c>
      <c r="J44" s="103"/>
      <c r="K44" s="103">
        <v>3</v>
      </c>
    </row>
    <row r="45" spans="1:11" s="65" customFormat="1" ht="31.5">
      <c r="A45" s="72"/>
      <c r="B45" s="154" t="s">
        <v>260</v>
      </c>
      <c r="C45" s="71" t="s">
        <v>75</v>
      </c>
      <c r="D45" s="71" t="s">
        <v>128</v>
      </c>
      <c r="E45" s="71" t="s">
        <v>133</v>
      </c>
      <c r="F45" s="71" t="s">
        <v>380</v>
      </c>
      <c r="G45" s="156" t="s">
        <v>138</v>
      </c>
      <c r="H45" s="155">
        <v>34.5</v>
      </c>
      <c r="I45" s="103">
        <v>0</v>
      </c>
      <c r="J45" s="103"/>
      <c r="K45" s="103">
        <v>0</v>
      </c>
    </row>
    <row r="46" spans="1:11" s="65" customFormat="1" ht="31.5">
      <c r="A46" s="72"/>
      <c r="B46" s="216" t="s">
        <v>260</v>
      </c>
      <c r="C46" s="71" t="s">
        <v>75</v>
      </c>
      <c r="D46" s="71" t="s">
        <v>128</v>
      </c>
      <c r="E46" s="71" t="s">
        <v>133</v>
      </c>
      <c r="F46" s="71" t="s">
        <v>345</v>
      </c>
      <c r="G46" s="156" t="s">
        <v>138</v>
      </c>
      <c r="H46" s="162">
        <v>14</v>
      </c>
      <c r="I46" s="155">
        <v>28</v>
      </c>
      <c r="J46" s="106"/>
      <c r="K46" s="117">
        <v>58</v>
      </c>
    </row>
    <row r="47" spans="1:11" s="65" customFormat="1" ht="35.25" customHeight="1">
      <c r="A47" s="72"/>
      <c r="B47" s="154" t="s">
        <v>260</v>
      </c>
      <c r="C47" s="184">
        <v>801</v>
      </c>
      <c r="D47" s="71" t="s">
        <v>128</v>
      </c>
      <c r="E47" s="71" t="s">
        <v>133</v>
      </c>
      <c r="F47" s="71" t="s">
        <v>349</v>
      </c>
      <c r="G47" s="188" t="s">
        <v>138</v>
      </c>
      <c r="H47" s="155">
        <v>77.400000000000006</v>
      </c>
      <c r="I47" s="155">
        <v>0</v>
      </c>
      <c r="J47" s="101"/>
      <c r="K47" s="117">
        <v>45</v>
      </c>
    </row>
    <row r="48" spans="1:11" s="65" customFormat="1" ht="36" customHeight="1">
      <c r="A48" s="72"/>
      <c r="B48" s="154" t="s">
        <v>260</v>
      </c>
      <c r="C48" s="246">
        <v>801</v>
      </c>
      <c r="D48" s="71" t="s">
        <v>128</v>
      </c>
      <c r="E48" s="71" t="s">
        <v>133</v>
      </c>
      <c r="F48" s="71" t="s">
        <v>464</v>
      </c>
      <c r="G48" s="188" t="s">
        <v>138</v>
      </c>
      <c r="H48" s="155">
        <v>77.400000000000006</v>
      </c>
      <c r="I48" s="155">
        <v>23.2</v>
      </c>
      <c r="J48" s="101"/>
      <c r="K48" s="117">
        <v>33.200000000000003</v>
      </c>
    </row>
    <row r="49" spans="1:11" s="65" customFormat="1" ht="18">
      <c r="A49" s="72"/>
      <c r="B49" s="154" t="s">
        <v>176</v>
      </c>
      <c r="C49" s="74">
        <v>801</v>
      </c>
      <c r="D49" s="71" t="s">
        <v>128</v>
      </c>
      <c r="E49" s="71" t="s">
        <v>133</v>
      </c>
      <c r="F49" s="71" t="s">
        <v>340</v>
      </c>
      <c r="G49" s="156" t="s">
        <v>181</v>
      </c>
      <c r="H49" s="155">
        <v>1.8</v>
      </c>
      <c r="I49" s="155">
        <v>0</v>
      </c>
      <c r="J49" s="101"/>
      <c r="K49" s="117">
        <v>2</v>
      </c>
    </row>
    <row r="50" spans="1:11" s="256" customFormat="1" ht="36" customHeight="1">
      <c r="A50" s="110" t="s">
        <v>314</v>
      </c>
      <c r="B50" s="255" t="s">
        <v>315</v>
      </c>
      <c r="C50" s="107" t="s">
        <v>75</v>
      </c>
      <c r="D50" s="107" t="s">
        <v>128</v>
      </c>
      <c r="E50" s="107" t="s">
        <v>316</v>
      </c>
      <c r="F50" s="71"/>
      <c r="G50" s="71"/>
      <c r="H50" s="112">
        <v>0</v>
      </c>
      <c r="I50" s="114">
        <f>I51</f>
        <v>-0.3</v>
      </c>
      <c r="J50" s="114"/>
      <c r="K50" s="114">
        <f>K51</f>
        <v>0</v>
      </c>
    </row>
    <row r="51" spans="1:11" s="256" customFormat="1" ht="31.5">
      <c r="A51" s="257"/>
      <c r="B51" s="83" t="s">
        <v>317</v>
      </c>
      <c r="C51" s="107" t="s">
        <v>75</v>
      </c>
      <c r="D51" s="107" t="s">
        <v>128</v>
      </c>
      <c r="E51" s="107" t="s">
        <v>316</v>
      </c>
      <c r="F51" s="107" t="s">
        <v>350</v>
      </c>
      <c r="G51" s="107"/>
      <c r="H51" s="112">
        <v>0</v>
      </c>
      <c r="I51" s="114">
        <f>I52</f>
        <v>-0.3</v>
      </c>
      <c r="J51" s="114"/>
      <c r="K51" s="114">
        <f>K52</f>
        <v>0</v>
      </c>
    </row>
    <row r="52" spans="1:11" s="256" customFormat="1" ht="15.75">
      <c r="A52" s="257"/>
      <c r="B52" s="154" t="s">
        <v>155</v>
      </c>
      <c r="C52" s="247">
        <v>801</v>
      </c>
      <c r="D52" s="71" t="s">
        <v>128</v>
      </c>
      <c r="E52" s="71" t="s">
        <v>316</v>
      </c>
      <c r="F52" s="71" t="s">
        <v>350</v>
      </c>
      <c r="G52" s="258">
        <v>540</v>
      </c>
      <c r="H52" s="117">
        <v>0</v>
      </c>
      <c r="I52" s="103">
        <v>-0.3</v>
      </c>
      <c r="J52" s="103"/>
      <c r="K52" s="103">
        <v>0</v>
      </c>
    </row>
    <row r="53" spans="1:11" s="256" customFormat="1" ht="36" customHeight="1">
      <c r="A53" s="110" t="s">
        <v>322</v>
      </c>
      <c r="B53" s="255" t="s">
        <v>452</v>
      </c>
      <c r="C53" s="107" t="s">
        <v>75</v>
      </c>
      <c r="D53" s="107" t="s">
        <v>128</v>
      </c>
      <c r="E53" s="107" t="s">
        <v>451</v>
      </c>
      <c r="F53" s="71"/>
      <c r="G53" s="71"/>
      <c r="H53" s="112">
        <v>0</v>
      </c>
      <c r="I53" s="114">
        <f>I54</f>
        <v>600</v>
      </c>
      <c r="J53" s="114"/>
      <c r="K53" s="114">
        <f>K54</f>
        <v>600</v>
      </c>
    </row>
    <row r="54" spans="1:11" s="256" customFormat="1" ht="31.5">
      <c r="A54" s="257"/>
      <c r="B54" s="83" t="s">
        <v>444</v>
      </c>
      <c r="C54" s="107" t="s">
        <v>75</v>
      </c>
      <c r="D54" s="107" t="s">
        <v>128</v>
      </c>
      <c r="E54" s="107" t="s">
        <v>451</v>
      </c>
      <c r="F54" s="107" t="s">
        <v>350</v>
      </c>
      <c r="G54" s="107"/>
      <c r="H54" s="112">
        <v>0</v>
      </c>
      <c r="I54" s="114">
        <f>I55</f>
        <v>600</v>
      </c>
      <c r="J54" s="114"/>
      <c r="K54" s="114">
        <f>K55</f>
        <v>600</v>
      </c>
    </row>
    <row r="55" spans="1:11" s="256" customFormat="1" ht="15.75">
      <c r="A55" s="257"/>
      <c r="B55" s="154" t="s">
        <v>450</v>
      </c>
      <c r="C55" s="246">
        <v>801</v>
      </c>
      <c r="D55" s="71" t="s">
        <v>128</v>
      </c>
      <c r="E55" s="71" t="s">
        <v>451</v>
      </c>
      <c r="F55" s="71" t="s">
        <v>350</v>
      </c>
      <c r="G55" s="258">
        <v>880</v>
      </c>
      <c r="H55" s="117">
        <v>0</v>
      </c>
      <c r="I55" s="103">
        <v>600</v>
      </c>
      <c r="J55" s="103"/>
      <c r="K55" s="103">
        <v>600</v>
      </c>
    </row>
    <row r="56" spans="1:11" s="65" customFormat="1" ht="18">
      <c r="A56" s="110" t="s">
        <v>449</v>
      </c>
      <c r="B56" s="259" t="s">
        <v>318</v>
      </c>
      <c r="C56" s="107" t="s">
        <v>75</v>
      </c>
      <c r="D56" s="107" t="s">
        <v>128</v>
      </c>
      <c r="E56" s="107" t="s">
        <v>137</v>
      </c>
      <c r="F56" s="260"/>
      <c r="G56" s="261"/>
      <c r="H56" s="162">
        <v>-40</v>
      </c>
      <c r="I56" s="253">
        <f>SUM(I57)</f>
        <v>0</v>
      </c>
      <c r="J56" s="114"/>
      <c r="K56" s="277">
        <f>K57</f>
        <v>120</v>
      </c>
    </row>
    <row r="57" spans="1:11" s="65" customFormat="1" ht="18">
      <c r="A57" s="72"/>
      <c r="B57" s="299" t="s">
        <v>319</v>
      </c>
      <c r="C57" s="107" t="s">
        <v>75</v>
      </c>
      <c r="D57" s="107" t="s">
        <v>128</v>
      </c>
      <c r="E57" s="107" t="s">
        <v>137</v>
      </c>
      <c r="F57" s="260" t="s">
        <v>351</v>
      </c>
      <c r="G57" s="276"/>
      <c r="H57" s="112">
        <v>-40</v>
      </c>
      <c r="I57" s="277">
        <f>I58</f>
        <v>0</v>
      </c>
      <c r="J57" s="114"/>
      <c r="K57" s="277">
        <f>K58</f>
        <v>120</v>
      </c>
    </row>
    <row r="58" spans="1:11" s="65" customFormat="1" ht="18">
      <c r="A58" s="72"/>
      <c r="B58" s="263" t="s">
        <v>320</v>
      </c>
      <c r="C58" s="246">
        <v>801</v>
      </c>
      <c r="D58" s="71" t="s">
        <v>128</v>
      </c>
      <c r="E58" s="71" t="s">
        <v>137</v>
      </c>
      <c r="F58" s="262" t="s">
        <v>351</v>
      </c>
      <c r="G58" s="264" t="s">
        <v>321</v>
      </c>
      <c r="H58" s="155">
        <v>-40</v>
      </c>
      <c r="I58" s="189">
        <v>0</v>
      </c>
      <c r="J58" s="103"/>
      <c r="K58" s="219">
        <v>120</v>
      </c>
    </row>
    <row r="59" spans="1:11" s="65" customFormat="1" ht="18">
      <c r="A59" s="110" t="s">
        <v>145</v>
      </c>
      <c r="B59" s="126" t="s">
        <v>229</v>
      </c>
      <c r="C59" s="313">
        <v>801</v>
      </c>
      <c r="D59" s="107" t="s">
        <v>129</v>
      </c>
      <c r="E59" s="107"/>
      <c r="F59" s="107"/>
      <c r="G59" s="183"/>
      <c r="H59" s="162">
        <v>1.2</v>
      </c>
      <c r="I59" s="162">
        <f>SUM(I60)</f>
        <v>25.4</v>
      </c>
      <c r="J59" s="162">
        <f t="shared" ref="J59:K60" si="2">SUM(J60)</f>
        <v>0</v>
      </c>
      <c r="K59" s="112">
        <f t="shared" si="2"/>
        <v>164.82999999999998</v>
      </c>
    </row>
    <row r="60" spans="1:11" s="65" customFormat="1" ht="23.25" customHeight="1">
      <c r="A60" s="110" t="s">
        <v>147</v>
      </c>
      <c r="B60" s="126" t="s">
        <v>221</v>
      </c>
      <c r="C60" s="107" t="s">
        <v>75</v>
      </c>
      <c r="D60" s="107" t="s">
        <v>129</v>
      </c>
      <c r="E60" s="107" t="s">
        <v>134</v>
      </c>
      <c r="F60" s="107"/>
      <c r="G60" s="183"/>
      <c r="H60" s="162">
        <v>1.2</v>
      </c>
      <c r="I60" s="162">
        <f>SUM(I61)</f>
        <v>25.4</v>
      </c>
      <c r="J60" s="162">
        <f t="shared" si="2"/>
        <v>0</v>
      </c>
      <c r="K60" s="112">
        <f t="shared" si="2"/>
        <v>164.82999999999998</v>
      </c>
    </row>
    <row r="61" spans="1:11" s="65" customFormat="1" ht="31.5">
      <c r="A61" s="72"/>
      <c r="B61" s="126" t="s">
        <v>230</v>
      </c>
      <c r="C61" s="107" t="s">
        <v>75</v>
      </c>
      <c r="D61" s="107" t="s">
        <v>129</v>
      </c>
      <c r="E61" s="107" t="s">
        <v>134</v>
      </c>
      <c r="F61" s="107" t="s">
        <v>352</v>
      </c>
      <c r="G61" s="183"/>
      <c r="H61" s="162">
        <v>1.2</v>
      </c>
      <c r="I61" s="162">
        <f>I62+I63</f>
        <v>25.4</v>
      </c>
      <c r="J61" s="155">
        <f t="shared" ref="J61:K61" si="3">SUM(J62+J63)</f>
        <v>0</v>
      </c>
      <c r="K61" s="117">
        <f t="shared" si="3"/>
        <v>164.82999999999998</v>
      </c>
    </row>
    <row r="62" spans="1:11" s="65" customFormat="1" ht="23.25" customHeight="1">
      <c r="A62" s="72"/>
      <c r="B62" s="154" t="s">
        <v>204</v>
      </c>
      <c r="C62" s="71" t="s">
        <v>75</v>
      </c>
      <c r="D62" s="71" t="s">
        <v>129</v>
      </c>
      <c r="E62" s="71" t="s">
        <v>134</v>
      </c>
      <c r="F62" s="71" t="s">
        <v>352</v>
      </c>
      <c r="G62" s="156" t="s">
        <v>130</v>
      </c>
      <c r="H62" s="155">
        <v>0.9</v>
      </c>
      <c r="I62" s="103">
        <v>22.4</v>
      </c>
      <c r="J62" s="103"/>
      <c r="K62" s="103">
        <v>115.03</v>
      </c>
    </row>
    <row r="63" spans="1:11" s="65" customFormat="1" ht="47.25">
      <c r="A63" s="72"/>
      <c r="B63" s="154" t="s">
        <v>205</v>
      </c>
      <c r="C63" s="71" t="s">
        <v>75</v>
      </c>
      <c r="D63" s="71" t="s">
        <v>129</v>
      </c>
      <c r="E63" s="71" t="s">
        <v>134</v>
      </c>
      <c r="F63" s="71" t="s">
        <v>352</v>
      </c>
      <c r="G63" s="156" t="s">
        <v>186</v>
      </c>
      <c r="H63" s="155">
        <v>0.3</v>
      </c>
      <c r="I63" s="103">
        <v>3</v>
      </c>
      <c r="J63" s="103"/>
      <c r="K63" s="103">
        <v>49.8</v>
      </c>
    </row>
    <row r="64" spans="1:11" s="65" customFormat="1" ht="18" hidden="1" customHeight="1">
      <c r="A64" s="72" t="s">
        <v>148</v>
      </c>
      <c r="B64" s="154" t="s">
        <v>146</v>
      </c>
      <c r="C64" s="107" t="s">
        <v>75</v>
      </c>
      <c r="D64" s="71" t="s">
        <v>134</v>
      </c>
      <c r="E64" s="71"/>
      <c r="F64" s="71"/>
      <c r="G64" s="156"/>
      <c r="H64" s="155">
        <v>3</v>
      </c>
      <c r="I64" s="156" t="s">
        <v>381</v>
      </c>
      <c r="J64" s="103"/>
      <c r="K64" s="71" t="s">
        <v>381</v>
      </c>
    </row>
    <row r="65" spans="1:15" s="65" customFormat="1" ht="18">
      <c r="A65" s="110" t="s">
        <v>148</v>
      </c>
      <c r="B65" s="126" t="s">
        <v>146</v>
      </c>
      <c r="C65" s="313">
        <v>801</v>
      </c>
      <c r="D65" s="107" t="s">
        <v>134</v>
      </c>
      <c r="E65" s="107"/>
      <c r="F65" s="107"/>
      <c r="G65" s="183"/>
      <c r="H65" s="162">
        <v>1.2</v>
      </c>
      <c r="I65" s="162">
        <f>I66+I70+I73</f>
        <v>-67</v>
      </c>
      <c r="J65" s="162">
        <f t="shared" ref="J65" si="4">J66+J70+J73</f>
        <v>0</v>
      </c>
      <c r="K65" s="112">
        <f>K66+K70+K73</f>
        <v>76.8</v>
      </c>
    </row>
    <row r="66" spans="1:15" s="65" customFormat="1" ht="47.25">
      <c r="A66" s="110" t="s">
        <v>297</v>
      </c>
      <c r="B66" s="131" t="s">
        <v>292</v>
      </c>
      <c r="C66" s="313">
        <v>801</v>
      </c>
      <c r="D66" s="107" t="s">
        <v>134</v>
      </c>
      <c r="E66" s="107" t="s">
        <v>298</v>
      </c>
      <c r="F66" s="107"/>
      <c r="G66" s="132"/>
      <c r="H66" s="114">
        <v>20</v>
      </c>
      <c r="I66" s="114">
        <f>I67</f>
        <v>-50</v>
      </c>
      <c r="J66" s="114"/>
      <c r="K66" s="114">
        <f>K67</f>
        <v>30</v>
      </c>
    </row>
    <row r="67" spans="1:15" s="65" customFormat="1" ht="36.75" customHeight="1">
      <c r="A67" s="110"/>
      <c r="B67" s="79" t="s">
        <v>236</v>
      </c>
      <c r="C67" s="107" t="s">
        <v>75</v>
      </c>
      <c r="D67" s="107" t="s">
        <v>134</v>
      </c>
      <c r="E67" s="107" t="s">
        <v>298</v>
      </c>
      <c r="F67" s="107" t="s">
        <v>388</v>
      </c>
      <c r="G67" s="107"/>
      <c r="H67" s="114">
        <v>10</v>
      </c>
      <c r="I67" s="114">
        <f>I68+I69</f>
        <v>-50</v>
      </c>
      <c r="J67" s="114">
        <f t="shared" ref="J67" si="5">SUM(J66)</f>
        <v>0</v>
      </c>
      <c r="K67" s="114">
        <f>SUM(K68+K69)</f>
        <v>30</v>
      </c>
    </row>
    <row r="68" spans="1:15" s="66" customFormat="1" ht="33.75" customHeight="1">
      <c r="A68" s="70"/>
      <c r="B68" s="157" t="s">
        <v>260</v>
      </c>
      <c r="C68" s="71" t="s">
        <v>75</v>
      </c>
      <c r="D68" s="71" t="s">
        <v>134</v>
      </c>
      <c r="E68" s="71" t="s">
        <v>298</v>
      </c>
      <c r="F68" s="71" t="s">
        <v>353</v>
      </c>
      <c r="G68" s="71" t="s">
        <v>138</v>
      </c>
      <c r="H68" s="117">
        <v>10</v>
      </c>
      <c r="I68" s="117">
        <v>-45</v>
      </c>
      <c r="J68" s="117"/>
      <c r="K68" s="117">
        <v>15</v>
      </c>
    </row>
    <row r="69" spans="1:15" s="66" customFormat="1" ht="33.75" customHeight="1">
      <c r="A69" s="70"/>
      <c r="B69" s="216" t="s">
        <v>260</v>
      </c>
      <c r="C69" s="71" t="s">
        <v>75</v>
      </c>
      <c r="D69" s="71" t="s">
        <v>134</v>
      </c>
      <c r="E69" s="71" t="s">
        <v>298</v>
      </c>
      <c r="F69" s="71" t="s">
        <v>357</v>
      </c>
      <c r="G69" s="71" t="s">
        <v>138</v>
      </c>
      <c r="H69" s="117">
        <v>10</v>
      </c>
      <c r="I69" s="117">
        <v>-5</v>
      </c>
      <c r="J69" s="117"/>
      <c r="K69" s="117">
        <v>15</v>
      </c>
    </row>
    <row r="70" spans="1:15" s="66" customFormat="1" ht="21" customHeight="1">
      <c r="A70" s="70" t="s">
        <v>231</v>
      </c>
      <c r="B70" s="79" t="s">
        <v>222</v>
      </c>
      <c r="C70" s="107" t="s">
        <v>75</v>
      </c>
      <c r="D70" s="107" t="s">
        <v>134</v>
      </c>
      <c r="E70" s="107" t="s">
        <v>227</v>
      </c>
      <c r="F70" s="107"/>
      <c r="G70" s="107"/>
      <c r="H70" s="112">
        <v>4</v>
      </c>
      <c r="I70" s="112">
        <f>I71</f>
        <v>0</v>
      </c>
      <c r="J70" s="112"/>
      <c r="K70" s="112">
        <v>31.8</v>
      </c>
    </row>
    <row r="71" spans="1:15" s="66" customFormat="1" ht="21.75" customHeight="1">
      <c r="A71" s="70"/>
      <c r="B71" s="278" t="s">
        <v>236</v>
      </c>
      <c r="C71" s="107" t="s">
        <v>75</v>
      </c>
      <c r="D71" s="107" t="s">
        <v>134</v>
      </c>
      <c r="E71" s="107" t="s">
        <v>227</v>
      </c>
      <c r="F71" s="107" t="s">
        <v>354</v>
      </c>
      <c r="G71" s="107"/>
      <c r="H71" s="112">
        <v>4</v>
      </c>
      <c r="I71" s="112">
        <f>I72</f>
        <v>0</v>
      </c>
      <c r="J71" s="112"/>
      <c r="K71" s="112">
        <v>31.8</v>
      </c>
      <c r="O71" s="270"/>
    </row>
    <row r="72" spans="1:15" s="65" customFormat="1" ht="31.5">
      <c r="A72" s="110"/>
      <c r="B72" s="129" t="s">
        <v>260</v>
      </c>
      <c r="C72" s="71" t="s">
        <v>75</v>
      </c>
      <c r="D72" s="71" t="s">
        <v>134</v>
      </c>
      <c r="E72" s="71" t="s">
        <v>227</v>
      </c>
      <c r="F72" s="71" t="s">
        <v>354</v>
      </c>
      <c r="G72" s="130" t="s">
        <v>138</v>
      </c>
      <c r="H72" s="117">
        <v>4</v>
      </c>
      <c r="I72" s="117">
        <v>0</v>
      </c>
      <c r="J72" s="117"/>
      <c r="K72" s="117">
        <v>31.8</v>
      </c>
    </row>
    <row r="73" spans="1:15" s="66" customFormat="1" ht="31.5">
      <c r="A73" s="70" t="s">
        <v>299</v>
      </c>
      <c r="B73" s="79" t="s">
        <v>300</v>
      </c>
      <c r="C73" s="107" t="s">
        <v>75</v>
      </c>
      <c r="D73" s="107" t="s">
        <v>134</v>
      </c>
      <c r="E73" s="107" t="s">
        <v>301</v>
      </c>
      <c r="F73" s="71"/>
      <c r="G73" s="130"/>
      <c r="H73" s="117">
        <v>-21</v>
      </c>
      <c r="I73" s="112">
        <f>I74+I76+I78+I88</f>
        <v>-17</v>
      </c>
      <c r="J73" s="112"/>
      <c r="K73" s="112">
        <f>K74+K76+K78+K88</f>
        <v>15</v>
      </c>
    </row>
    <row r="74" spans="1:15" s="66" customFormat="1" ht="47.25">
      <c r="A74" s="70"/>
      <c r="B74" s="136" t="s">
        <v>419</v>
      </c>
      <c r="C74" s="107" t="s">
        <v>75</v>
      </c>
      <c r="D74" s="107" t="s">
        <v>134</v>
      </c>
      <c r="E74" s="107" t="s">
        <v>301</v>
      </c>
      <c r="F74" s="107" t="s">
        <v>355</v>
      </c>
      <c r="G74" s="132"/>
      <c r="H74" s="112">
        <v>5</v>
      </c>
      <c r="I74" s="112">
        <f>I75</f>
        <v>0</v>
      </c>
      <c r="J74" s="162"/>
      <c r="K74" s="112">
        <v>5</v>
      </c>
    </row>
    <row r="75" spans="1:15" s="65" customFormat="1" ht="31.5">
      <c r="A75" s="110"/>
      <c r="B75" s="129" t="s">
        <v>206</v>
      </c>
      <c r="C75" s="71" t="s">
        <v>75</v>
      </c>
      <c r="D75" s="71" t="s">
        <v>134</v>
      </c>
      <c r="E75" s="71" t="s">
        <v>301</v>
      </c>
      <c r="F75" s="71" t="s">
        <v>355</v>
      </c>
      <c r="G75" s="130" t="s">
        <v>138</v>
      </c>
      <c r="H75" s="114">
        <v>5</v>
      </c>
      <c r="I75" s="117">
        <v>0</v>
      </c>
      <c r="J75" s="117"/>
      <c r="K75" s="117">
        <v>5</v>
      </c>
    </row>
    <row r="76" spans="1:15" s="65" customFormat="1" ht="52.5" customHeight="1">
      <c r="A76" s="110"/>
      <c r="B76" s="136" t="s">
        <v>419</v>
      </c>
      <c r="C76" s="107" t="s">
        <v>75</v>
      </c>
      <c r="D76" s="107" t="s">
        <v>134</v>
      </c>
      <c r="E76" s="107" t="s">
        <v>301</v>
      </c>
      <c r="F76" s="107" t="s">
        <v>478</v>
      </c>
      <c r="G76" s="132"/>
      <c r="H76" s="114">
        <v>-36</v>
      </c>
      <c r="I76" s="112">
        <f>I77</f>
        <v>-12</v>
      </c>
      <c r="J76" s="112"/>
      <c r="K76" s="112">
        <f>K77</f>
        <v>0</v>
      </c>
    </row>
    <row r="77" spans="1:15" s="66" customFormat="1" ht="31.5">
      <c r="A77" s="70"/>
      <c r="B77" s="283" t="s">
        <v>206</v>
      </c>
      <c r="C77" s="71" t="s">
        <v>75</v>
      </c>
      <c r="D77" s="71" t="s">
        <v>134</v>
      </c>
      <c r="E77" s="71" t="s">
        <v>301</v>
      </c>
      <c r="F77" s="71" t="s">
        <v>478</v>
      </c>
      <c r="G77" s="156" t="s">
        <v>138</v>
      </c>
      <c r="H77" s="117">
        <v>-36</v>
      </c>
      <c r="I77" s="117">
        <v>-12</v>
      </c>
      <c r="J77" s="117"/>
      <c r="K77" s="117">
        <v>0</v>
      </c>
    </row>
    <row r="78" spans="1:15" s="66" customFormat="1" ht="31.5">
      <c r="A78" s="70"/>
      <c r="B78" s="136" t="s">
        <v>420</v>
      </c>
      <c r="C78" s="107" t="s">
        <v>75</v>
      </c>
      <c r="D78" s="107" t="s">
        <v>134</v>
      </c>
      <c r="E78" s="107" t="s">
        <v>301</v>
      </c>
      <c r="F78" s="107" t="s">
        <v>358</v>
      </c>
      <c r="G78" s="183"/>
      <c r="H78" s="112">
        <v>5</v>
      </c>
      <c r="I78" s="112">
        <f>I79</f>
        <v>-5</v>
      </c>
      <c r="J78" s="112"/>
      <c r="K78" s="112">
        <f>K79</f>
        <v>5</v>
      </c>
    </row>
    <row r="79" spans="1:15" s="66" customFormat="1" ht="31.5">
      <c r="A79" s="70"/>
      <c r="B79" s="154" t="s">
        <v>206</v>
      </c>
      <c r="C79" s="71" t="s">
        <v>75</v>
      </c>
      <c r="D79" s="71" t="s">
        <v>134</v>
      </c>
      <c r="E79" s="71" t="s">
        <v>301</v>
      </c>
      <c r="F79" s="71" t="s">
        <v>358</v>
      </c>
      <c r="G79" s="156" t="s">
        <v>138</v>
      </c>
      <c r="H79" s="117">
        <v>5</v>
      </c>
      <c r="I79" s="117">
        <v>-5</v>
      </c>
      <c r="J79" s="117"/>
      <c r="K79" s="117">
        <v>5</v>
      </c>
    </row>
    <row r="80" spans="1:15" s="65" customFormat="1" ht="18" hidden="1" customHeight="1">
      <c r="A80" s="110"/>
      <c r="B80" s="126" t="s">
        <v>206</v>
      </c>
      <c r="C80" s="71" t="s">
        <v>75</v>
      </c>
      <c r="D80" s="107" t="s">
        <v>134</v>
      </c>
      <c r="E80" s="107" t="s">
        <v>301</v>
      </c>
      <c r="F80" s="107" t="s">
        <v>359</v>
      </c>
      <c r="G80" s="107" t="s">
        <v>138</v>
      </c>
      <c r="H80" s="112">
        <v>5</v>
      </c>
      <c r="I80" s="114">
        <v>5</v>
      </c>
      <c r="J80" s="114"/>
      <c r="K80" s="114">
        <v>5</v>
      </c>
    </row>
    <row r="81" spans="1:11" s="66" customFormat="1" ht="18" hidden="1" customHeight="1">
      <c r="A81" s="70" t="s">
        <v>149</v>
      </c>
      <c r="B81" s="161" t="s">
        <v>125</v>
      </c>
      <c r="C81" s="107" t="s">
        <v>75</v>
      </c>
      <c r="D81" s="71" t="s">
        <v>131</v>
      </c>
      <c r="E81" s="71"/>
      <c r="F81" s="71"/>
      <c r="G81" s="71"/>
      <c r="H81" s="117">
        <v>0</v>
      </c>
      <c r="I81" s="114">
        <v>138</v>
      </c>
      <c r="J81" s="114"/>
      <c r="K81" s="114">
        <v>138</v>
      </c>
    </row>
    <row r="82" spans="1:11" s="66" customFormat="1" ht="31.5" hidden="1" customHeight="1">
      <c r="A82" s="70" t="s">
        <v>150</v>
      </c>
      <c r="B82" s="154" t="s">
        <v>183</v>
      </c>
      <c r="C82" s="71" t="s">
        <v>75</v>
      </c>
      <c r="D82" s="71" t="s">
        <v>131</v>
      </c>
      <c r="E82" s="71" t="s">
        <v>184</v>
      </c>
      <c r="F82" s="71"/>
      <c r="G82" s="71"/>
      <c r="H82" s="117">
        <v>0</v>
      </c>
      <c r="I82" s="117">
        <v>138</v>
      </c>
      <c r="J82" s="117"/>
      <c r="K82" s="117">
        <v>138</v>
      </c>
    </row>
    <row r="83" spans="1:11" s="66" customFormat="1" ht="18" hidden="1" customHeight="1">
      <c r="A83" s="70"/>
      <c r="B83" s="154" t="s">
        <v>280</v>
      </c>
      <c r="C83" s="71" t="s">
        <v>75</v>
      </c>
      <c r="D83" s="71" t="s">
        <v>131</v>
      </c>
      <c r="E83" s="71" t="s">
        <v>184</v>
      </c>
      <c r="F83" s="71" t="s">
        <v>360</v>
      </c>
      <c r="G83" s="71"/>
      <c r="H83" s="117">
        <v>0</v>
      </c>
      <c r="I83" s="117">
        <v>0</v>
      </c>
      <c r="J83" s="117"/>
      <c r="K83" s="117">
        <v>0</v>
      </c>
    </row>
    <row r="84" spans="1:11" s="65" customFormat="1" ht="18" hidden="1" customHeight="1">
      <c r="A84" s="110"/>
      <c r="B84" s="126" t="s">
        <v>206</v>
      </c>
      <c r="C84" s="71" t="s">
        <v>75</v>
      </c>
      <c r="D84" s="107" t="s">
        <v>131</v>
      </c>
      <c r="E84" s="107" t="s">
        <v>184</v>
      </c>
      <c r="F84" s="107" t="s">
        <v>360</v>
      </c>
      <c r="G84" s="107" t="s">
        <v>138</v>
      </c>
      <c r="H84" s="112">
        <v>0</v>
      </c>
      <c r="I84" s="71" t="s">
        <v>278</v>
      </c>
      <c r="J84" s="117"/>
      <c r="K84" s="71" t="s">
        <v>278</v>
      </c>
    </row>
    <row r="85" spans="1:11" s="66" customFormat="1" ht="18" hidden="1" customHeight="1">
      <c r="A85" s="70"/>
      <c r="B85" s="161" t="s">
        <v>280</v>
      </c>
      <c r="C85" s="107" t="s">
        <v>75</v>
      </c>
      <c r="D85" s="71" t="s">
        <v>131</v>
      </c>
      <c r="E85" s="71" t="s">
        <v>184</v>
      </c>
      <c r="F85" s="71" t="s">
        <v>245</v>
      </c>
      <c r="G85" s="71"/>
      <c r="H85" s="117">
        <v>0</v>
      </c>
      <c r="I85" s="71" t="s">
        <v>382</v>
      </c>
      <c r="J85" s="117"/>
      <c r="K85" s="71" t="s">
        <v>382</v>
      </c>
    </row>
    <row r="86" spans="1:11" s="66" customFormat="1" ht="31.5" hidden="1" customHeight="1">
      <c r="A86" s="70"/>
      <c r="B86" s="154" t="s">
        <v>206</v>
      </c>
      <c r="C86" s="71" t="s">
        <v>75</v>
      </c>
      <c r="D86" s="71" t="s">
        <v>131</v>
      </c>
      <c r="E86" s="71" t="s">
        <v>184</v>
      </c>
      <c r="F86" s="71" t="s">
        <v>360</v>
      </c>
      <c r="G86" s="71" t="s">
        <v>138</v>
      </c>
      <c r="H86" s="117">
        <v>0</v>
      </c>
      <c r="I86" s="112">
        <v>138</v>
      </c>
      <c r="J86" s="112"/>
      <c r="K86" s="112">
        <v>138</v>
      </c>
    </row>
    <row r="87" spans="1:11" s="66" customFormat="1" ht="18" hidden="1" customHeight="1">
      <c r="A87" s="70"/>
      <c r="B87" s="154" t="s">
        <v>155</v>
      </c>
      <c r="C87" s="107" t="s">
        <v>75</v>
      </c>
      <c r="D87" s="71" t="s">
        <v>131</v>
      </c>
      <c r="E87" s="71" t="s">
        <v>184</v>
      </c>
      <c r="F87" s="71" t="s">
        <v>360</v>
      </c>
      <c r="G87" s="71" t="s">
        <v>139</v>
      </c>
      <c r="H87" s="117">
        <v>0</v>
      </c>
      <c r="I87" s="71" t="s">
        <v>278</v>
      </c>
      <c r="J87" s="117"/>
      <c r="K87" s="71" t="s">
        <v>278</v>
      </c>
    </row>
    <row r="88" spans="1:11" s="66" customFormat="1" ht="18">
      <c r="A88" s="70"/>
      <c r="B88" s="136" t="s">
        <v>421</v>
      </c>
      <c r="C88" s="105">
        <v>801</v>
      </c>
      <c r="D88" s="107" t="s">
        <v>134</v>
      </c>
      <c r="E88" s="107" t="s">
        <v>301</v>
      </c>
      <c r="F88" s="107" t="s">
        <v>359</v>
      </c>
      <c r="G88" s="183"/>
      <c r="H88" s="112">
        <v>5</v>
      </c>
      <c r="I88" s="112">
        <f>I89</f>
        <v>0</v>
      </c>
      <c r="J88" s="112"/>
      <c r="K88" s="112">
        <v>5</v>
      </c>
    </row>
    <row r="89" spans="1:11" s="66" customFormat="1" ht="31.5">
      <c r="A89" s="70"/>
      <c r="B89" s="154" t="s">
        <v>206</v>
      </c>
      <c r="C89" s="322">
        <v>801</v>
      </c>
      <c r="D89" s="71" t="s">
        <v>134</v>
      </c>
      <c r="E89" s="71" t="s">
        <v>301</v>
      </c>
      <c r="F89" s="71" t="s">
        <v>359</v>
      </c>
      <c r="G89" s="156" t="s">
        <v>138</v>
      </c>
      <c r="H89" s="117">
        <v>5</v>
      </c>
      <c r="I89" s="117">
        <v>0</v>
      </c>
      <c r="J89" s="117"/>
      <c r="K89" s="117">
        <v>5</v>
      </c>
    </row>
    <row r="90" spans="1:11" s="65" customFormat="1" ht="18">
      <c r="A90" s="110" t="s">
        <v>149</v>
      </c>
      <c r="B90" s="131" t="s">
        <v>125</v>
      </c>
      <c r="C90" s="107" t="s">
        <v>75</v>
      </c>
      <c r="D90" s="107" t="s">
        <v>131</v>
      </c>
      <c r="E90" s="107"/>
      <c r="F90" s="107"/>
      <c r="G90" s="132"/>
      <c r="H90" s="114">
        <f t="shared" ref="H90:K91" si="6">H91</f>
        <v>73.900000000000006</v>
      </c>
      <c r="I90" s="112">
        <f t="shared" si="6"/>
        <v>-23.4</v>
      </c>
      <c r="J90" s="112">
        <f t="shared" si="6"/>
        <v>0</v>
      </c>
      <c r="K90" s="114">
        <f t="shared" si="6"/>
        <v>100.87</v>
      </c>
    </row>
    <row r="91" spans="1:11" s="65" customFormat="1" ht="18">
      <c r="A91" s="110" t="s">
        <v>150</v>
      </c>
      <c r="B91" s="136" t="s">
        <v>183</v>
      </c>
      <c r="C91" s="107" t="s">
        <v>75</v>
      </c>
      <c r="D91" s="107" t="s">
        <v>131</v>
      </c>
      <c r="E91" s="107" t="s">
        <v>184</v>
      </c>
      <c r="F91" s="107"/>
      <c r="G91" s="132"/>
      <c r="H91" s="114">
        <f>H96</f>
        <v>73.900000000000006</v>
      </c>
      <c r="I91" s="112">
        <f>I92+I94</f>
        <v>-23.4</v>
      </c>
      <c r="J91" s="112">
        <f t="shared" si="6"/>
        <v>0</v>
      </c>
      <c r="K91" s="112">
        <f>K92+K94</f>
        <v>100.87</v>
      </c>
    </row>
    <row r="92" spans="1:11" s="66" customFormat="1" ht="31.5">
      <c r="A92" s="70"/>
      <c r="B92" s="229" t="s">
        <v>280</v>
      </c>
      <c r="C92" s="107" t="s">
        <v>75</v>
      </c>
      <c r="D92" s="107" t="s">
        <v>131</v>
      </c>
      <c r="E92" s="107" t="s">
        <v>184</v>
      </c>
      <c r="F92" s="107" t="s">
        <v>371</v>
      </c>
      <c r="G92" s="183"/>
      <c r="H92" s="112">
        <f>H97</f>
        <v>-62.2</v>
      </c>
      <c r="I92" s="112">
        <f>I93</f>
        <v>-23.4</v>
      </c>
      <c r="J92" s="112">
        <f>J93+J97</f>
        <v>0</v>
      </c>
      <c r="K92" s="112">
        <f>K93</f>
        <v>0</v>
      </c>
    </row>
    <row r="93" spans="1:11" s="66" customFormat="1" ht="31.5">
      <c r="A93" s="70"/>
      <c r="B93" s="154" t="s">
        <v>206</v>
      </c>
      <c r="C93" s="71" t="s">
        <v>75</v>
      </c>
      <c r="D93" s="71" t="s">
        <v>131</v>
      </c>
      <c r="E93" s="71" t="s">
        <v>184</v>
      </c>
      <c r="F93" s="71" t="s">
        <v>371</v>
      </c>
      <c r="G93" s="156" t="s">
        <v>138</v>
      </c>
      <c r="H93" s="117"/>
      <c r="I93" s="117">
        <v>-23.4</v>
      </c>
      <c r="J93" s="117">
        <v>0</v>
      </c>
      <c r="K93" s="117">
        <v>0</v>
      </c>
    </row>
    <row r="94" spans="1:11" s="66" customFormat="1" ht="18">
      <c r="A94" s="70"/>
      <c r="B94" s="229" t="s">
        <v>405</v>
      </c>
      <c r="C94" s="107" t="s">
        <v>75</v>
      </c>
      <c r="D94" s="107" t="s">
        <v>131</v>
      </c>
      <c r="E94" s="107" t="s">
        <v>184</v>
      </c>
      <c r="F94" s="107" t="s">
        <v>360</v>
      </c>
      <c r="G94" s="183"/>
      <c r="H94" s="112">
        <f>H99</f>
        <v>-62.2</v>
      </c>
      <c r="I94" s="112">
        <f>I95</f>
        <v>0</v>
      </c>
      <c r="J94" s="112">
        <f>J95+J99</f>
        <v>0</v>
      </c>
      <c r="K94" s="112">
        <f>K95</f>
        <v>100.87</v>
      </c>
    </row>
    <row r="95" spans="1:11" s="66" customFormat="1" ht="31.5">
      <c r="A95" s="70"/>
      <c r="B95" s="154" t="s">
        <v>206</v>
      </c>
      <c r="C95" s="71" t="s">
        <v>75</v>
      </c>
      <c r="D95" s="71" t="s">
        <v>131</v>
      </c>
      <c r="E95" s="71" t="s">
        <v>184</v>
      </c>
      <c r="F95" s="71" t="s">
        <v>360</v>
      </c>
      <c r="G95" s="156" t="s">
        <v>138</v>
      </c>
      <c r="H95" s="117"/>
      <c r="I95" s="117">
        <v>0</v>
      </c>
      <c r="J95" s="117">
        <v>0</v>
      </c>
      <c r="K95" s="117">
        <v>100.87</v>
      </c>
    </row>
    <row r="96" spans="1:11" s="66" customFormat="1" ht="18">
      <c r="A96" s="110" t="s">
        <v>152</v>
      </c>
      <c r="B96" s="252" t="s">
        <v>126</v>
      </c>
      <c r="C96" s="107" t="s">
        <v>75</v>
      </c>
      <c r="D96" s="107" t="s">
        <v>135</v>
      </c>
      <c r="E96" s="107"/>
      <c r="F96" s="107"/>
      <c r="G96" s="107"/>
      <c r="H96" s="112">
        <v>73.900000000000006</v>
      </c>
      <c r="I96" s="253">
        <f>SUM(I97+I100+I105)</f>
        <v>681.1</v>
      </c>
      <c r="J96" s="253" t="e">
        <f>SUM(J97+J100+J105+J115+#REF!)</f>
        <v>#REF!</v>
      </c>
      <c r="K96" s="277">
        <f>SUM(K97+K100+K105)</f>
        <v>1250.0899999999999</v>
      </c>
    </row>
    <row r="97" spans="1:11" s="66" customFormat="1" ht="18">
      <c r="A97" s="110" t="s">
        <v>156</v>
      </c>
      <c r="B97" s="293" t="s">
        <v>173</v>
      </c>
      <c r="C97" s="107" t="s">
        <v>75</v>
      </c>
      <c r="D97" s="107" t="s">
        <v>135</v>
      </c>
      <c r="E97" s="107" t="s">
        <v>128</v>
      </c>
      <c r="F97" s="107"/>
      <c r="G97" s="183"/>
      <c r="H97" s="112">
        <v>-62.2</v>
      </c>
      <c r="I97" s="162">
        <f>SUM(I98)</f>
        <v>0</v>
      </c>
      <c r="J97" s="162">
        <f t="shared" ref="J97:K98" si="7">SUM(J98)</f>
        <v>0</v>
      </c>
      <c r="K97" s="112">
        <f t="shared" si="7"/>
        <v>0</v>
      </c>
    </row>
    <row r="98" spans="1:11" s="66" customFormat="1" ht="31.5">
      <c r="A98" s="110"/>
      <c r="B98" s="293" t="s">
        <v>406</v>
      </c>
      <c r="C98" s="107" t="s">
        <v>75</v>
      </c>
      <c r="D98" s="107" t="s">
        <v>135</v>
      </c>
      <c r="E98" s="107" t="s">
        <v>128</v>
      </c>
      <c r="F98" s="107" t="s">
        <v>389</v>
      </c>
      <c r="G98" s="183"/>
      <c r="H98" s="112">
        <v>-62.2</v>
      </c>
      <c r="I98" s="162">
        <f>SUM(I99)</f>
        <v>0</v>
      </c>
      <c r="J98" s="162">
        <f t="shared" si="7"/>
        <v>0</v>
      </c>
      <c r="K98" s="112">
        <f t="shared" si="7"/>
        <v>0</v>
      </c>
    </row>
    <row r="99" spans="1:11" s="65" customFormat="1" ht="18">
      <c r="A99" s="110"/>
      <c r="B99" s="128" t="s">
        <v>413</v>
      </c>
      <c r="C99" s="71" t="s">
        <v>75</v>
      </c>
      <c r="D99" s="71" t="s">
        <v>135</v>
      </c>
      <c r="E99" s="71" t="s">
        <v>128</v>
      </c>
      <c r="F99" s="71" t="s">
        <v>407</v>
      </c>
      <c r="G99" s="71" t="s">
        <v>409</v>
      </c>
      <c r="H99" s="117">
        <v>-62.2</v>
      </c>
      <c r="I99" s="254">
        <v>0</v>
      </c>
      <c r="J99" s="269"/>
      <c r="K99" s="305">
        <v>0</v>
      </c>
    </row>
    <row r="100" spans="1:11" s="66" customFormat="1" ht="18">
      <c r="A100" s="110" t="s">
        <v>313</v>
      </c>
      <c r="B100" s="293" t="s">
        <v>311</v>
      </c>
      <c r="C100" s="185">
        <v>801</v>
      </c>
      <c r="D100" s="107" t="s">
        <v>135</v>
      </c>
      <c r="E100" s="107" t="s">
        <v>129</v>
      </c>
      <c r="F100" s="107"/>
      <c r="G100" s="183"/>
      <c r="H100" s="112">
        <v>-62.2</v>
      </c>
      <c r="I100" s="162">
        <f>SUM(I101)</f>
        <v>0</v>
      </c>
      <c r="J100" s="162">
        <f t="shared" ref="J100:K101" si="8">SUM(J101)</f>
        <v>0</v>
      </c>
      <c r="K100" s="112">
        <f t="shared" si="8"/>
        <v>85</v>
      </c>
    </row>
    <row r="101" spans="1:11" s="66" customFormat="1" ht="31.5">
      <c r="A101" s="110"/>
      <c r="B101" s="293" t="s">
        <v>406</v>
      </c>
      <c r="C101" s="107" t="s">
        <v>75</v>
      </c>
      <c r="D101" s="107" t="s">
        <v>135</v>
      </c>
      <c r="E101" s="107" t="s">
        <v>129</v>
      </c>
      <c r="F101" s="107" t="s">
        <v>389</v>
      </c>
      <c r="G101" s="183"/>
      <c r="H101" s="112">
        <v>-62.2</v>
      </c>
      <c r="I101" s="162">
        <f>SUM(I102)</f>
        <v>0</v>
      </c>
      <c r="J101" s="162">
        <f t="shared" si="8"/>
        <v>0</v>
      </c>
      <c r="K101" s="112">
        <f t="shared" si="8"/>
        <v>85</v>
      </c>
    </row>
    <row r="102" spans="1:11" s="65" customFormat="1" ht="18">
      <c r="A102" s="110"/>
      <c r="B102" s="128" t="s">
        <v>413</v>
      </c>
      <c r="C102" s="71" t="s">
        <v>75</v>
      </c>
      <c r="D102" s="71" t="s">
        <v>135</v>
      </c>
      <c r="E102" s="71" t="s">
        <v>129</v>
      </c>
      <c r="F102" s="71" t="s">
        <v>407</v>
      </c>
      <c r="G102" s="71" t="s">
        <v>409</v>
      </c>
      <c r="H102" s="117">
        <v>-62.2</v>
      </c>
      <c r="I102" s="254">
        <v>0</v>
      </c>
      <c r="J102" s="269"/>
      <c r="K102" s="305">
        <v>85</v>
      </c>
    </row>
    <row r="103" spans="1:11" s="65" customFormat="1" ht="47.25" hidden="1" customHeight="1">
      <c r="A103" s="321"/>
      <c r="B103" s="128" t="s">
        <v>312</v>
      </c>
      <c r="C103" s="107" t="s">
        <v>75</v>
      </c>
      <c r="D103" s="71" t="s">
        <v>135</v>
      </c>
      <c r="E103" s="71" t="s">
        <v>129</v>
      </c>
      <c r="F103" s="71" t="s">
        <v>361</v>
      </c>
      <c r="G103" s="71"/>
      <c r="H103" s="117">
        <v>-62.2</v>
      </c>
      <c r="I103" s="117">
        <v>0</v>
      </c>
      <c r="J103" s="117"/>
      <c r="K103" s="117">
        <v>0</v>
      </c>
    </row>
    <row r="104" spans="1:11" s="65" customFormat="1" ht="31.5" hidden="1" customHeight="1">
      <c r="A104" s="321"/>
      <c r="B104" s="154" t="s">
        <v>206</v>
      </c>
      <c r="C104" s="71" t="s">
        <v>75</v>
      </c>
      <c r="D104" s="71" t="s">
        <v>135</v>
      </c>
      <c r="E104" s="71" t="s">
        <v>129</v>
      </c>
      <c r="F104" s="71" t="s">
        <v>361</v>
      </c>
      <c r="G104" s="156" t="s">
        <v>138</v>
      </c>
      <c r="H104" s="117">
        <v>-62.2</v>
      </c>
      <c r="I104" s="156" t="s">
        <v>278</v>
      </c>
      <c r="J104" s="103"/>
      <c r="K104" s="71" t="s">
        <v>278</v>
      </c>
    </row>
    <row r="105" spans="1:11" s="65" customFormat="1" ht="18">
      <c r="A105" s="110" t="s">
        <v>412</v>
      </c>
      <c r="B105" s="126" t="s">
        <v>37</v>
      </c>
      <c r="C105" s="107" t="s">
        <v>75</v>
      </c>
      <c r="D105" s="107" t="s">
        <v>135</v>
      </c>
      <c r="E105" s="107" t="s">
        <v>134</v>
      </c>
      <c r="F105" s="107"/>
      <c r="G105" s="183"/>
      <c r="H105" s="112">
        <v>136.1</v>
      </c>
      <c r="I105" s="284">
        <f>SUM(I106+I115+I117)</f>
        <v>681.1</v>
      </c>
      <c r="J105" s="284" t="e">
        <f>SUM(J106+J115+#REF!)</f>
        <v>#REF!</v>
      </c>
      <c r="K105" s="306">
        <f>SUM(K106+K115+K117)</f>
        <v>1165.0899999999999</v>
      </c>
    </row>
    <row r="106" spans="1:11" s="66" customFormat="1" ht="18">
      <c r="A106" s="70"/>
      <c r="B106" s="293" t="s">
        <v>411</v>
      </c>
      <c r="C106" s="107" t="s">
        <v>75</v>
      </c>
      <c r="D106" s="107" t="s">
        <v>135</v>
      </c>
      <c r="E106" s="107" t="s">
        <v>134</v>
      </c>
      <c r="F106" s="107" t="s">
        <v>362</v>
      </c>
      <c r="G106" s="183"/>
      <c r="H106" s="112">
        <v>-62.2</v>
      </c>
      <c r="I106" s="162">
        <f>I107+I114</f>
        <v>1082.7</v>
      </c>
      <c r="J106" s="112"/>
      <c r="K106" s="112">
        <f>K107+K114</f>
        <v>1095.0899999999999</v>
      </c>
    </row>
    <row r="107" spans="1:11" s="65" customFormat="1" ht="31.5">
      <c r="A107" s="72"/>
      <c r="B107" s="128" t="s">
        <v>206</v>
      </c>
      <c r="C107" s="71" t="s">
        <v>75</v>
      </c>
      <c r="D107" s="71" t="s">
        <v>135</v>
      </c>
      <c r="E107" s="71" t="s">
        <v>134</v>
      </c>
      <c r="F107" s="71" t="s">
        <v>362</v>
      </c>
      <c r="G107" s="156" t="s">
        <v>138</v>
      </c>
      <c r="H107" s="117">
        <v>130.1</v>
      </c>
      <c r="I107" s="156" t="s">
        <v>474</v>
      </c>
      <c r="J107" s="103"/>
      <c r="K107" s="71" t="s">
        <v>480</v>
      </c>
    </row>
    <row r="108" spans="1:11" s="65" customFormat="1" ht="18" hidden="1" customHeight="1">
      <c r="A108" s="72"/>
      <c r="B108" s="154" t="s">
        <v>260</v>
      </c>
      <c r="C108" s="71" t="s">
        <v>75</v>
      </c>
      <c r="D108" s="71" t="s">
        <v>135</v>
      </c>
      <c r="E108" s="71" t="s">
        <v>134</v>
      </c>
      <c r="F108" s="71" t="s">
        <v>362</v>
      </c>
      <c r="G108" s="156" t="s">
        <v>138</v>
      </c>
      <c r="H108" s="117">
        <v>130.1</v>
      </c>
      <c r="I108" s="156" t="s">
        <v>365</v>
      </c>
      <c r="J108" s="103"/>
      <c r="K108" s="71" t="s">
        <v>365</v>
      </c>
    </row>
    <row r="109" spans="1:11" s="65" customFormat="1" ht="31.5" hidden="1" customHeight="1">
      <c r="A109" s="72"/>
      <c r="B109" s="154" t="s">
        <v>237</v>
      </c>
      <c r="C109" s="71" t="s">
        <v>75</v>
      </c>
      <c r="D109" s="71" t="s">
        <v>135</v>
      </c>
      <c r="E109" s="71" t="s">
        <v>134</v>
      </c>
      <c r="F109" s="71" t="s">
        <v>228</v>
      </c>
      <c r="G109" s="156"/>
      <c r="H109" s="117">
        <v>6</v>
      </c>
      <c r="I109" s="156" t="s">
        <v>364</v>
      </c>
      <c r="J109" s="103"/>
      <c r="K109" s="71" t="s">
        <v>364</v>
      </c>
    </row>
    <row r="110" spans="1:11" s="65" customFormat="1" ht="18" hidden="1" customHeight="1">
      <c r="A110" s="72"/>
      <c r="B110" s="154" t="s">
        <v>260</v>
      </c>
      <c r="C110" s="71" t="s">
        <v>75</v>
      </c>
      <c r="D110" s="71" t="s">
        <v>135</v>
      </c>
      <c r="E110" s="71" t="s">
        <v>134</v>
      </c>
      <c r="F110" s="71" t="s">
        <v>363</v>
      </c>
      <c r="G110" s="156" t="s">
        <v>138</v>
      </c>
      <c r="H110" s="117">
        <v>6</v>
      </c>
      <c r="I110" s="156" t="s">
        <v>364</v>
      </c>
      <c r="J110" s="117"/>
      <c r="K110" s="71" t="s">
        <v>364</v>
      </c>
    </row>
    <row r="111" spans="1:11" s="65" customFormat="1" ht="31.5" hidden="1" customHeight="1">
      <c r="A111" s="72" t="s">
        <v>153</v>
      </c>
      <c r="B111" s="154" t="s">
        <v>151</v>
      </c>
      <c r="C111" s="107" t="s">
        <v>75</v>
      </c>
      <c r="D111" s="71" t="s">
        <v>136</v>
      </c>
      <c r="E111" s="71"/>
      <c r="F111" s="71"/>
      <c r="G111" s="156"/>
      <c r="H111" s="117">
        <v>765</v>
      </c>
      <c r="I111" s="156" t="s">
        <v>383</v>
      </c>
      <c r="J111" s="103"/>
      <c r="K111" s="71" t="s">
        <v>383</v>
      </c>
    </row>
    <row r="112" spans="1:11" s="65" customFormat="1" ht="31.5" hidden="1" customHeight="1">
      <c r="A112" s="281">
        <v>43836</v>
      </c>
      <c r="B112" s="154" t="s">
        <v>36</v>
      </c>
      <c r="C112" s="71" t="s">
        <v>75</v>
      </c>
      <c r="D112" s="71" t="s">
        <v>136</v>
      </c>
      <c r="E112" s="71" t="s">
        <v>128</v>
      </c>
      <c r="F112" s="71"/>
      <c r="G112" s="156"/>
      <c r="H112" s="117">
        <v>765</v>
      </c>
      <c r="I112" s="112">
        <v>1314.6</v>
      </c>
      <c r="J112" s="112"/>
      <c r="K112" s="112">
        <v>1314.6</v>
      </c>
    </row>
    <row r="113" spans="1:11" s="65" customFormat="1" ht="31.5" hidden="1" customHeight="1">
      <c r="A113" s="72"/>
      <c r="B113" s="216" t="s">
        <v>180</v>
      </c>
      <c r="C113" s="107" t="s">
        <v>75</v>
      </c>
      <c r="D113" s="71" t="s">
        <v>136</v>
      </c>
      <c r="E113" s="71" t="s">
        <v>128</v>
      </c>
      <c r="F113" s="71" t="s">
        <v>337</v>
      </c>
      <c r="G113" s="156"/>
      <c r="H113" s="117">
        <v>741</v>
      </c>
      <c r="I113" s="112">
        <v>1290.5999999999999</v>
      </c>
      <c r="J113" s="112"/>
      <c r="K113" s="112">
        <v>1290.5999999999999</v>
      </c>
    </row>
    <row r="114" spans="1:11" s="65" customFormat="1" ht="18">
      <c r="A114" s="110"/>
      <c r="B114" s="154" t="s">
        <v>155</v>
      </c>
      <c r="C114" s="71" t="s">
        <v>75</v>
      </c>
      <c r="D114" s="71" t="s">
        <v>135</v>
      </c>
      <c r="E114" s="71" t="s">
        <v>134</v>
      </c>
      <c r="F114" s="71" t="s">
        <v>362</v>
      </c>
      <c r="G114" s="71" t="s">
        <v>139</v>
      </c>
      <c r="H114" s="117">
        <v>2.2000000000000002</v>
      </c>
      <c r="I114" s="103">
        <v>2</v>
      </c>
      <c r="J114" s="103"/>
      <c r="K114" s="103">
        <v>2</v>
      </c>
    </row>
    <row r="115" spans="1:11" s="66" customFormat="1" ht="18">
      <c r="A115" s="70"/>
      <c r="B115" s="293" t="s">
        <v>411</v>
      </c>
      <c r="C115" s="107" t="s">
        <v>75</v>
      </c>
      <c r="D115" s="107" t="s">
        <v>135</v>
      </c>
      <c r="E115" s="107" t="s">
        <v>134</v>
      </c>
      <c r="F115" s="107" t="s">
        <v>363</v>
      </c>
      <c r="G115" s="183"/>
      <c r="H115" s="112">
        <v>-62.2</v>
      </c>
      <c r="I115" s="162">
        <f>I116</f>
        <v>0</v>
      </c>
      <c r="J115" s="112"/>
      <c r="K115" s="112">
        <f>K116</f>
        <v>10</v>
      </c>
    </row>
    <row r="116" spans="1:11" s="65" customFormat="1" ht="31.5">
      <c r="A116" s="72"/>
      <c r="B116" s="128" t="s">
        <v>206</v>
      </c>
      <c r="C116" s="71" t="s">
        <v>75</v>
      </c>
      <c r="D116" s="71" t="s">
        <v>135</v>
      </c>
      <c r="E116" s="71" t="s">
        <v>134</v>
      </c>
      <c r="F116" s="71" t="s">
        <v>363</v>
      </c>
      <c r="G116" s="156" t="s">
        <v>138</v>
      </c>
      <c r="H116" s="117">
        <v>130.1</v>
      </c>
      <c r="I116" s="254">
        <v>0</v>
      </c>
      <c r="J116" s="269"/>
      <c r="K116" s="305">
        <v>10</v>
      </c>
    </row>
    <row r="117" spans="1:11" s="66" customFormat="1" ht="18">
      <c r="A117" s="70"/>
      <c r="B117" s="293" t="s">
        <v>411</v>
      </c>
      <c r="C117" s="107" t="s">
        <v>75</v>
      </c>
      <c r="D117" s="107" t="s">
        <v>135</v>
      </c>
      <c r="E117" s="107" t="s">
        <v>134</v>
      </c>
      <c r="F117" s="107" t="s">
        <v>410</v>
      </c>
      <c r="G117" s="183"/>
      <c r="H117" s="112">
        <v>-62.2</v>
      </c>
      <c r="I117" s="162">
        <f>I118+I119</f>
        <v>-401.6</v>
      </c>
      <c r="J117" s="112"/>
      <c r="K117" s="306">
        <f>K118+K119</f>
        <v>60</v>
      </c>
    </row>
    <row r="118" spans="1:11" s="65" customFormat="1" ht="18">
      <c r="A118" s="72"/>
      <c r="B118" s="216" t="s">
        <v>413</v>
      </c>
      <c r="C118" s="71" t="s">
        <v>75</v>
      </c>
      <c r="D118" s="71" t="s">
        <v>135</v>
      </c>
      <c r="E118" s="71" t="s">
        <v>134</v>
      </c>
      <c r="F118" s="71" t="s">
        <v>408</v>
      </c>
      <c r="G118" s="156" t="s">
        <v>409</v>
      </c>
      <c r="H118" s="117">
        <v>130.1</v>
      </c>
      <c r="I118" s="156" t="s">
        <v>278</v>
      </c>
      <c r="J118" s="103"/>
      <c r="K118" s="305">
        <v>60</v>
      </c>
    </row>
    <row r="119" spans="1:11" s="65" customFormat="1" ht="31.5">
      <c r="A119" s="72"/>
      <c r="B119" s="128" t="s">
        <v>206</v>
      </c>
      <c r="C119" s="71" t="s">
        <v>75</v>
      </c>
      <c r="D119" s="71" t="s">
        <v>135</v>
      </c>
      <c r="E119" s="71" t="s">
        <v>134</v>
      </c>
      <c r="F119" s="71" t="s">
        <v>410</v>
      </c>
      <c r="G119" s="156" t="s">
        <v>138</v>
      </c>
      <c r="H119" s="117">
        <v>130.1</v>
      </c>
      <c r="I119" s="156" t="s">
        <v>453</v>
      </c>
      <c r="J119" s="103"/>
      <c r="K119" s="305">
        <v>0</v>
      </c>
    </row>
    <row r="120" spans="1:11" s="65" customFormat="1" ht="18">
      <c r="A120" s="110" t="s">
        <v>153</v>
      </c>
      <c r="B120" s="126" t="s">
        <v>151</v>
      </c>
      <c r="C120" s="107" t="s">
        <v>75</v>
      </c>
      <c r="D120" s="107" t="s">
        <v>136</v>
      </c>
      <c r="E120" s="107"/>
      <c r="F120" s="107"/>
      <c r="G120" s="107"/>
      <c r="H120" s="112" t="e">
        <f>H121</f>
        <v>#REF!</v>
      </c>
      <c r="I120" s="114">
        <f>I121</f>
        <v>-20</v>
      </c>
      <c r="J120" s="114" t="e">
        <f>J121</f>
        <v>#REF!</v>
      </c>
      <c r="K120" s="112">
        <f>K121</f>
        <v>537</v>
      </c>
    </row>
    <row r="121" spans="1:11" s="65" customFormat="1" ht="18">
      <c r="A121" s="110" t="s">
        <v>157</v>
      </c>
      <c r="B121" s="126" t="s">
        <v>36</v>
      </c>
      <c r="C121" s="107" t="s">
        <v>75</v>
      </c>
      <c r="D121" s="107" t="s">
        <v>136</v>
      </c>
      <c r="E121" s="107" t="s">
        <v>128</v>
      </c>
      <c r="F121" s="107"/>
      <c r="G121" s="107"/>
      <c r="H121" s="112" t="e">
        <f>#REF!</f>
        <v>#REF!</v>
      </c>
      <c r="I121" s="114">
        <f>I125</f>
        <v>-20</v>
      </c>
      <c r="J121" s="114" t="e">
        <f>J125+#REF!</f>
        <v>#REF!</v>
      </c>
      <c r="K121" s="114">
        <f>K125</f>
        <v>537</v>
      </c>
    </row>
    <row r="122" spans="1:11" s="65" customFormat="1" ht="18" hidden="1">
      <c r="A122" s="72"/>
      <c r="B122" s="154" t="s">
        <v>124</v>
      </c>
      <c r="C122" s="71" t="s">
        <v>75</v>
      </c>
      <c r="D122" s="71" t="s">
        <v>136</v>
      </c>
      <c r="E122" s="71" t="s">
        <v>128</v>
      </c>
      <c r="F122" s="71" t="s">
        <v>154</v>
      </c>
      <c r="G122" s="156">
        <v>851</v>
      </c>
      <c r="H122" s="117">
        <v>0</v>
      </c>
      <c r="I122" s="103">
        <v>0</v>
      </c>
      <c r="J122" s="103">
        <v>0</v>
      </c>
      <c r="K122" s="103">
        <v>0</v>
      </c>
    </row>
    <row r="123" spans="1:11" s="65" customFormat="1" ht="18" hidden="1">
      <c r="A123" s="72"/>
      <c r="B123" s="154" t="s">
        <v>176</v>
      </c>
      <c r="C123" s="71" t="s">
        <v>75</v>
      </c>
      <c r="D123" s="71" t="s">
        <v>136</v>
      </c>
      <c r="E123" s="71" t="s">
        <v>128</v>
      </c>
      <c r="F123" s="71" t="s">
        <v>154</v>
      </c>
      <c r="G123" s="156">
        <v>852</v>
      </c>
      <c r="H123" s="117">
        <v>0</v>
      </c>
      <c r="I123" s="117" t="e">
        <f>#REF!+#REF!</f>
        <v>#REF!</v>
      </c>
      <c r="J123" s="117" t="e">
        <f>SUM(J124:J125)</f>
        <v>#REF!</v>
      </c>
      <c r="K123" s="103">
        <v>0</v>
      </c>
    </row>
    <row r="124" spans="1:11" s="65" customFormat="1" ht="18" hidden="1">
      <c r="A124" s="72"/>
      <c r="B124" s="154" t="s">
        <v>155</v>
      </c>
      <c r="C124" s="71" t="s">
        <v>75</v>
      </c>
      <c r="D124" s="71" t="s">
        <v>136</v>
      </c>
      <c r="E124" s="71" t="s">
        <v>128</v>
      </c>
      <c r="F124" s="71" t="s">
        <v>154</v>
      </c>
      <c r="G124" s="156" t="s">
        <v>139</v>
      </c>
      <c r="H124" s="117"/>
      <c r="I124" s="156"/>
      <c r="J124" s="103">
        <v>0</v>
      </c>
      <c r="K124" s="103">
        <v>0</v>
      </c>
    </row>
    <row r="125" spans="1:11" s="65" customFormat="1" ht="35.25" customHeight="1">
      <c r="A125" s="72"/>
      <c r="B125" s="136" t="s">
        <v>415</v>
      </c>
      <c r="C125" s="107" t="s">
        <v>75</v>
      </c>
      <c r="D125" s="107" t="s">
        <v>136</v>
      </c>
      <c r="E125" s="107" t="s">
        <v>128</v>
      </c>
      <c r="F125" s="107" t="s">
        <v>369</v>
      </c>
      <c r="G125" s="183"/>
      <c r="H125" s="162" t="e">
        <f>#REF!+#REF!+#REF!+#REF!</f>
        <v>#REF!</v>
      </c>
      <c r="I125" s="162">
        <f>I127+I126</f>
        <v>-20</v>
      </c>
      <c r="J125" s="162" t="e">
        <f>#REF!+#REF!+#REF!+#REF!+#REF!+#REF!+#REF!+#REF!+#REF!+#REF!+#REF!</f>
        <v>#REF!</v>
      </c>
      <c r="K125" s="112">
        <f>K127+K126</f>
        <v>537</v>
      </c>
    </row>
    <row r="126" spans="1:11" s="65" customFormat="1" ht="31.5">
      <c r="A126" s="110"/>
      <c r="B126" s="128" t="s">
        <v>206</v>
      </c>
      <c r="C126" s="71" t="s">
        <v>75</v>
      </c>
      <c r="D126" s="71" t="s">
        <v>136</v>
      </c>
      <c r="E126" s="71" t="s">
        <v>128</v>
      </c>
      <c r="F126" s="71" t="s">
        <v>369</v>
      </c>
      <c r="G126" s="71" t="s">
        <v>138</v>
      </c>
      <c r="H126" s="117">
        <v>2.2000000000000002</v>
      </c>
      <c r="I126" s="103">
        <v>50</v>
      </c>
      <c r="J126" s="103"/>
      <c r="K126" s="103">
        <v>50</v>
      </c>
    </row>
    <row r="127" spans="1:11" s="65" customFormat="1" ht="18">
      <c r="A127" s="110"/>
      <c r="B127" s="154" t="s">
        <v>155</v>
      </c>
      <c r="C127" s="71" t="s">
        <v>75</v>
      </c>
      <c r="D127" s="71" t="s">
        <v>136</v>
      </c>
      <c r="E127" s="71" t="s">
        <v>128</v>
      </c>
      <c r="F127" s="71" t="s">
        <v>369</v>
      </c>
      <c r="G127" s="71" t="s">
        <v>139</v>
      </c>
      <c r="H127" s="117">
        <v>2.2000000000000002</v>
      </c>
      <c r="I127" s="103">
        <v>-70</v>
      </c>
      <c r="J127" s="103"/>
      <c r="K127" s="103">
        <v>487</v>
      </c>
    </row>
    <row r="128" spans="1:11" s="65" customFormat="1" ht="18">
      <c r="A128" s="110" t="s">
        <v>160</v>
      </c>
      <c r="B128" s="79" t="s">
        <v>127</v>
      </c>
      <c r="C128" s="107" t="s">
        <v>75</v>
      </c>
      <c r="D128" s="107" t="s">
        <v>137</v>
      </c>
      <c r="E128" s="107"/>
      <c r="F128" s="107"/>
      <c r="G128" s="107"/>
      <c r="H128" s="112">
        <v>-714.4</v>
      </c>
      <c r="I128" s="162">
        <f>SUM(I129)</f>
        <v>455.30000000000007</v>
      </c>
      <c r="J128" s="162">
        <f t="shared" ref="J128:K128" si="9">SUM(J129)</f>
        <v>0</v>
      </c>
      <c r="K128" s="112">
        <f t="shared" si="9"/>
        <v>4344.42</v>
      </c>
    </row>
    <row r="129" spans="1:11" s="65" customFormat="1" ht="18">
      <c r="A129" s="110" t="s">
        <v>161</v>
      </c>
      <c r="B129" s="137" t="s">
        <v>57</v>
      </c>
      <c r="C129" s="107" t="s">
        <v>75</v>
      </c>
      <c r="D129" s="107" t="s">
        <v>137</v>
      </c>
      <c r="E129" s="107" t="s">
        <v>135</v>
      </c>
      <c r="F129" s="107"/>
      <c r="G129" s="107"/>
      <c r="H129" s="112">
        <v>-714.4</v>
      </c>
      <c r="I129" s="162">
        <f>SUM(I130+I134+I159+I141)</f>
        <v>455.30000000000007</v>
      </c>
      <c r="J129" s="162">
        <f>SUM(J130+J134+J159)</f>
        <v>0</v>
      </c>
      <c r="K129" s="112">
        <f>SUM(K130+K134+K159+K141)</f>
        <v>4344.42</v>
      </c>
    </row>
    <row r="130" spans="1:11" s="65" customFormat="1" ht="35.25" customHeight="1">
      <c r="A130" s="72"/>
      <c r="B130" s="136" t="s">
        <v>415</v>
      </c>
      <c r="C130" s="107" t="s">
        <v>75</v>
      </c>
      <c r="D130" s="107" t="s">
        <v>137</v>
      </c>
      <c r="E130" s="107" t="s">
        <v>135</v>
      </c>
      <c r="F130" s="107" t="s">
        <v>366</v>
      </c>
      <c r="G130" s="156"/>
      <c r="H130" s="155">
        <v>182.6</v>
      </c>
      <c r="I130" s="162">
        <f>I131+I133</f>
        <v>845.7</v>
      </c>
      <c r="J130" s="162">
        <f t="shared" ref="J130" si="10">SUM(J131+J133)</f>
        <v>0</v>
      </c>
      <c r="K130" s="112">
        <f>SUM(K131+K133)</f>
        <v>3514.2</v>
      </c>
    </row>
    <row r="131" spans="1:11" s="65" customFormat="1" ht="19.5" customHeight="1">
      <c r="A131" s="72"/>
      <c r="B131" s="128" t="s">
        <v>238</v>
      </c>
      <c r="C131" s="71" t="s">
        <v>75</v>
      </c>
      <c r="D131" s="71" t="s">
        <v>137</v>
      </c>
      <c r="E131" s="71" t="s">
        <v>135</v>
      </c>
      <c r="F131" s="71" t="s">
        <v>366</v>
      </c>
      <c r="G131" s="156" t="s">
        <v>141</v>
      </c>
      <c r="H131" s="155">
        <v>92.4</v>
      </c>
      <c r="I131" s="155">
        <v>618</v>
      </c>
      <c r="J131" s="155"/>
      <c r="K131" s="117">
        <v>2688.33</v>
      </c>
    </row>
    <row r="132" spans="1:11" s="65" customFormat="1" ht="19.5" hidden="1" customHeight="1">
      <c r="A132" s="72"/>
      <c r="B132" s="154" t="s">
        <v>239</v>
      </c>
      <c r="C132" s="71" t="s">
        <v>75</v>
      </c>
      <c r="D132" s="71" t="s">
        <v>137</v>
      </c>
      <c r="E132" s="71" t="s">
        <v>135</v>
      </c>
      <c r="F132" s="71" t="s">
        <v>366</v>
      </c>
      <c r="G132" s="156" t="s">
        <v>186</v>
      </c>
      <c r="H132" s="155">
        <v>90.2</v>
      </c>
      <c r="I132" s="156" t="s">
        <v>386</v>
      </c>
      <c r="J132" s="103"/>
      <c r="K132" s="71" t="s">
        <v>386</v>
      </c>
    </row>
    <row r="133" spans="1:11" s="65" customFormat="1" ht="37.5" customHeight="1">
      <c r="A133" s="72"/>
      <c r="B133" s="128" t="s">
        <v>239</v>
      </c>
      <c r="C133" s="71" t="s">
        <v>75</v>
      </c>
      <c r="D133" s="71" t="s">
        <v>137</v>
      </c>
      <c r="E133" s="71" t="s">
        <v>135</v>
      </c>
      <c r="F133" s="71" t="s">
        <v>366</v>
      </c>
      <c r="G133" s="156" t="s">
        <v>187</v>
      </c>
      <c r="H133" s="155">
        <v>92.4</v>
      </c>
      <c r="I133" s="155">
        <v>227.7</v>
      </c>
      <c r="J133" s="155"/>
      <c r="K133" s="117">
        <v>825.87</v>
      </c>
    </row>
    <row r="134" spans="1:11" s="65" customFormat="1" ht="52.5" customHeight="1">
      <c r="A134" s="72"/>
      <c r="B134" s="136" t="s">
        <v>329</v>
      </c>
      <c r="C134" s="107" t="s">
        <v>75</v>
      </c>
      <c r="D134" s="107" t="s">
        <v>137</v>
      </c>
      <c r="E134" s="107" t="s">
        <v>135</v>
      </c>
      <c r="F134" s="107" t="s">
        <v>367</v>
      </c>
      <c r="G134" s="183"/>
      <c r="H134" s="162">
        <v>-916.9</v>
      </c>
      <c r="I134" s="284">
        <f>I135+I136</f>
        <v>-300</v>
      </c>
      <c r="J134" s="114"/>
      <c r="K134" s="306">
        <f>K135+K136</f>
        <v>0</v>
      </c>
    </row>
    <row r="135" spans="1:11" s="65" customFormat="1" ht="20.25" customHeight="1">
      <c r="A135" s="72"/>
      <c r="B135" s="154" t="s">
        <v>238</v>
      </c>
      <c r="C135" s="71" t="s">
        <v>75</v>
      </c>
      <c r="D135" s="71" t="s">
        <v>137</v>
      </c>
      <c r="E135" s="71" t="s">
        <v>135</v>
      </c>
      <c r="F135" s="71" t="s">
        <v>367</v>
      </c>
      <c r="G135" s="156" t="s">
        <v>141</v>
      </c>
      <c r="H135" s="155">
        <v>-640</v>
      </c>
      <c r="I135" s="155">
        <v>-209.4</v>
      </c>
      <c r="J135" s="155"/>
      <c r="K135" s="117">
        <v>0</v>
      </c>
    </row>
    <row r="136" spans="1:11" s="65" customFormat="1" ht="34.5" customHeight="1">
      <c r="A136" s="72"/>
      <c r="B136" s="154" t="s">
        <v>239</v>
      </c>
      <c r="C136" s="71" t="s">
        <v>75</v>
      </c>
      <c r="D136" s="71" t="s">
        <v>137</v>
      </c>
      <c r="E136" s="71" t="s">
        <v>135</v>
      </c>
      <c r="F136" s="71" t="s">
        <v>367</v>
      </c>
      <c r="G136" s="156" t="s">
        <v>187</v>
      </c>
      <c r="H136" s="155">
        <v>-276.89999999999998</v>
      </c>
      <c r="I136" s="156" t="s">
        <v>454</v>
      </c>
      <c r="J136" s="155"/>
      <c r="K136" s="117">
        <v>0</v>
      </c>
    </row>
    <row r="137" spans="1:11" s="65" customFormat="1" ht="19.5" hidden="1" customHeight="1">
      <c r="A137" s="72"/>
      <c r="B137" s="154" t="s">
        <v>240</v>
      </c>
      <c r="C137" s="28"/>
      <c r="D137" s="71" t="s">
        <v>137</v>
      </c>
      <c r="E137" s="71" t="s">
        <v>135</v>
      </c>
      <c r="F137" s="71"/>
      <c r="G137" s="156"/>
      <c r="H137" s="155">
        <v>20</v>
      </c>
      <c r="I137" s="156" t="s">
        <v>387</v>
      </c>
      <c r="J137" s="103"/>
      <c r="K137" s="71" t="s">
        <v>387</v>
      </c>
    </row>
    <row r="138" spans="1:11" s="65" customFormat="1" ht="18" hidden="1">
      <c r="A138" s="72"/>
      <c r="B138" s="154" t="s">
        <v>124</v>
      </c>
      <c r="C138" s="28"/>
      <c r="D138" s="71" t="s">
        <v>136</v>
      </c>
      <c r="E138" s="71" t="s">
        <v>128</v>
      </c>
      <c r="F138" s="71" t="s">
        <v>154</v>
      </c>
      <c r="G138" s="156">
        <v>851</v>
      </c>
      <c r="H138" s="117">
        <v>0</v>
      </c>
      <c r="I138" s="103">
        <v>0</v>
      </c>
      <c r="J138" s="103">
        <v>0</v>
      </c>
      <c r="K138" s="103">
        <v>0</v>
      </c>
    </row>
    <row r="139" spans="1:11" s="65" customFormat="1" ht="18" hidden="1">
      <c r="A139" s="72"/>
      <c r="B139" s="154" t="s">
        <v>176</v>
      </c>
      <c r="C139" s="28"/>
      <c r="D139" s="71" t="s">
        <v>136</v>
      </c>
      <c r="E139" s="71" t="s">
        <v>128</v>
      </c>
      <c r="F139" s="71" t="s">
        <v>154</v>
      </c>
      <c r="G139" s="156">
        <v>852</v>
      </c>
      <c r="H139" s="117">
        <v>0</v>
      </c>
      <c r="I139" s="117" t="e">
        <f>#REF!+#REF!</f>
        <v>#REF!</v>
      </c>
      <c r="J139" s="117">
        <f>SUM(J140:J159)</f>
        <v>0</v>
      </c>
      <c r="K139" s="103">
        <v>0</v>
      </c>
    </row>
    <row r="140" spans="1:11" s="65" customFormat="1" ht="18" hidden="1">
      <c r="A140" s="72"/>
      <c r="B140" s="154" t="s">
        <v>155</v>
      </c>
      <c r="C140" s="107" t="s">
        <v>75</v>
      </c>
      <c r="D140" s="71" t="s">
        <v>136</v>
      </c>
      <c r="E140" s="71" t="s">
        <v>128</v>
      </c>
      <c r="F140" s="71" t="s">
        <v>154</v>
      </c>
      <c r="G140" s="156" t="s">
        <v>139</v>
      </c>
      <c r="H140" s="117"/>
      <c r="I140" s="156"/>
      <c r="J140" s="103">
        <v>0</v>
      </c>
      <c r="K140" s="103">
        <v>0</v>
      </c>
    </row>
    <row r="141" spans="1:11" s="65" customFormat="1" ht="35.25" customHeight="1">
      <c r="A141" s="72"/>
      <c r="B141" s="154" t="s">
        <v>180</v>
      </c>
      <c r="C141" s="107" t="s">
        <v>75</v>
      </c>
      <c r="D141" s="107" t="s">
        <v>137</v>
      </c>
      <c r="E141" s="107" t="s">
        <v>135</v>
      </c>
      <c r="F141" s="107" t="s">
        <v>339</v>
      </c>
      <c r="G141" s="183"/>
      <c r="H141" s="162" t="e">
        <f>H143+H145+#REF!+#REF!</f>
        <v>#REF!</v>
      </c>
      <c r="I141" s="162">
        <f>I142+I143+I144+I148+I149+I150+I151+I152+I154+I155+I156+I157+I158</f>
        <v>-140.4</v>
      </c>
      <c r="J141" s="162">
        <f t="shared" ref="J141" si="11">J142+J143+J144+J152+J155+J156+J157+J158+J150+J151+J154</f>
        <v>0</v>
      </c>
      <c r="K141" s="112">
        <f>K142+K143+K144+K148+K149+K150+K151+K152+K154+K155+K156+K157+K158</f>
        <v>780.22</v>
      </c>
    </row>
    <row r="142" spans="1:11" s="65" customFormat="1" ht="31.5">
      <c r="A142" s="110"/>
      <c r="B142" s="128" t="s">
        <v>259</v>
      </c>
      <c r="C142" s="71" t="s">
        <v>75</v>
      </c>
      <c r="D142" s="71" t="s">
        <v>137</v>
      </c>
      <c r="E142" s="71" t="s">
        <v>135</v>
      </c>
      <c r="F142" s="71" t="s">
        <v>391</v>
      </c>
      <c r="G142" s="71" t="s">
        <v>132</v>
      </c>
      <c r="H142" s="117">
        <v>2.2000000000000002</v>
      </c>
      <c r="I142" s="103">
        <v>14.4</v>
      </c>
      <c r="J142" s="103"/>
      <c r="K142" s="103">
        <v>62.9</v>
      </c>
    </row>
    <row r="143" spans="1:11" s="65" customFormat="1" ht="31.5">
      <c r="A143" s="110"/>
      <c r="B143" s="128" t="s">
        <v>259</v>
      </c>
      <c r="C143" s="71" t="s">
        <v>75</v>
      </c>
      <c r="D143" s="71" t="s">
        <v>137</v>
      </c>
      <c r="E143" s="71" t="s">
        <v>135</v>
      </c>
      <c r="F143" s="71" t="s">
        <v>390</v>
      </c>
      <c r="G143" s="71" t="s">
        <v>132</v>
      </c>
      <c r="H143" s="117">
        <v>2.2000000000000002</v>
      </c>
      <c r="I143" s="103">
        <v>0.5</v>
      </c>
      <c r="J143" s="103"/>
      <c r="K143" s="103">
        <v>3.5</v>
      </c>
    </row>
    <row r="144" spans="1:11" s="65" customFormat="1" ht="31.5">
      <c r="A144" s="110"/>
      <c r="B144" s="128" t="s">
        <v>259</v>
      </c>
      <c r="C144" s="71" t="s">
        <v>75</v>
      </c>
      <c r="D144" s="71" t="s">
        <v>137</v>
      </c>
      <c r="E144" s="71" t="s">
        <v>135</v>
      </c>
      <c r="F144" s="71" t="s">
        <v>392</v>
      </c>
      <c r="G144" s="71" t="s">
        <v>132</v>
      </c>
      <c r="H144" s="117">
        <v>65.599999999999994</v>
      </c>
      <c r="I144" s="103">
        <v>-9.9</v>
      </c>
      <c r="J144" s="103"/>
      <c r="K144" s="103">
        <v>88.32</v>
      </c>
    </row>
    <row r="145" spans="1:11" s="65" customFormat="1" ht="18" hidden="1" customHeight="1">
      <c r="A145" s="72"/>
      <c r="B145" s="154" t="s">
        <v>260</v>
      </c>
      <c r="C145" s="107" t="s">
        <v>75</v>
      </c>
      <c r="D145" s="71" t="s">
        <v>137</v>
      </c>
      <c r="E145" s="71" t="s">
        <v>135</v>
      </c>
      <c r="F145" s="71" t="s">
        <v>343</v>
      </c>
      <c r="G145" s="156" t="s">
        <v>138</v>
      </c>
      <c r="H145" s="117">
        <v>82.5</v>
      </c>
      <c r="I145" s="103">
        <v>82.5</v>
      </c>
      <c r="J145" s="103"/>
      <c r="K145" s="103">
        <v>82.5</v>
      </c>
    </row>
    <row r="146" spans="1:11" s="65" customFormat="1" ht="18" hidden="1" customHeight="1">
      <c r="A146" s="72"/>
      <c r="B146" s="154" t="s">
        <v>260</v>
      </c>
      <c r="C146" s="71" t="s">
        <v>75</v>
      </c>
      <c r="D146" s="71" t="s">
        <v>137</v>
      </c>
      <c r="E146" s="71" t="s">
        <v>135</v>
      </c>
      <c r="F146" s="71" t="s">
        <v>345</v>
      </c>
      <c r="G146" s="156" t="s">
        <v>138</v>
      </c>
      <c r="H146" s="117">
        <v>118.7</v>
      </c>
      <c r="I146" s="117">
        <v>118.7</v>
      </c>
      <c r="J146" s="117"/>
      <c r="K146" s="117">
        <v>118.7</v>
      </c>
    </row>
    <row r="147" spans="1:11" s="65" customFormat="1" ht="18" hidden="1" customHeight="1">
      <c r="A147" s="72"/>
      <c r="B147" s="154" t="s">
        <v>260</v>
      </c>
      <c r="C147" s="71" t="s">
        <v>75</v>
      </c>
      <c r="D147" s="71" t="s">
        <v>137</v>
      </c>
      <c r="E147" s="71" t="s">
        <v>135</v>
      </c>
      <c r="F147" s="71" t="s">
        <v>349</v>
      </c>
      <c r="G147" s="156" t="s">
        <v>138</v>
      </c>
      <c r="H147" s="117">
        <v>150</v>
      </c>
      <c r="I147" s="156" t="s">
        <v>296</v>
      </c>
      <c r="J147" s="103"/>
      <c r="K147" s="71" t="s">
        <v>296</v>
      </c>
    </row>
    <row r="148" spans="1:11" s="65" customFormat="1" ht="31.5">
      <c r="A148" s="110"/>
      <c r="B148" s="128" t="s">
        <v>259</v>
      </c>
      <c r="C148" s="71" t="s">
        <v>75</v>
      </c>
      <c r="D148" s="71" t="s">
        <v>137</v>
      </c>
      <c r="E148" s="71" t="s">
        <v>135</v>
      </c>
      <c r="F148" s="71" t="s">
        <v>393</v>
      </c>
      <c r="G148" s="71" t="s">
        <v>132</v>
      </c>
      <c r="H148" s="117">
        <v>65.599999999999994</v>
      </c>
      <c r="I148" s="103">
        <v>0</v>
      </c>
      <c r="J148" s="103"/>
      <c r="K148" s="103">
        <v>5</v>
      </c>
    </row>
    <row r="149" spans="1:11" s="65" customFormat="1" ht="31.5">
      <c r="A149" s="110"/>
      <c r="B149" s="128" t="s">
        <v>259</v>
      </c>
      <c r="C149" s="71" t="s">
        <v>75</v>
      </c>
      <c r="D149" s="71" t="s">
        <v>137</v>
      </c>
      <c r="E149" s="71" t="s">
        <v>135</v>
      </c>
      <c r="F149" s="71" t="s">
        <v>416</v>
      </c>
      <c r="G149" s="71" t="s">
        <v>132</v>
      </c>
      <c r="H149" s="117">
        <v>65.599999999999994</v>
      </c>
      <c r="I149" s="103">
        <v>-80</v>
      </c>
      <c r="J149" s="103"/>
      <c r="K149" s="103">
        <v>0</v>
      </c>
    </row>
    <row r="150" spans="1:11" s="65" customFormat="1" ht="31.5">
      <c r="A150" s="110"/>
      <c r="B150" s="128" t="s">
        <v>259</v>
      </c>
      <c r="C150" s="71" t="s">
        <v>75</v>
      </c>
      <c r="D150" s="71" t="s">
        <v>137</v>
      </c>
      <c r="E150" s="71" t="s">
        <v>135</v>
      </c>
      <c r="F150" s="71" t="s">
        <v>399</v>
      </c>
      <c r="G150" s="71" t="s">
        <v>138</v>
      </c>
      <c r="H150" s="117">
        <v>2.2000000000000002</v>
      </c>
      <c r="I150" s="103">
        <v>0</v>
      </c>
      <c r="J150" s="103"/>
      <c r="K150" s="103">
        <v>0</v>
      </c>
    </row>
    <row r="151" spans="1:11" s="65" customFormat="1" ht="18">
      <c r="A151" s="110"/>
      <c r="B151" s="128" t="s">
        <v>413</v>
      </c>
      <c r="C151" s="71" t="s">
        <v>75</v>
      </c>
      <c r="D151" s="71" t="s">
        <v>137</v>
      </c>
      <c r="E151" s="71" t="s">
        <v>135</v>
      </c>
      <c r="F151" s="71" t="s">
        <v>394</v>
      </c>
      <c r="G151" s="71" t="s">
        <v>409</v>
      </c>
      <c r="H151" s="117">
        <v>2.2000000000000002</v>
      </c>
      <c r="I151" s="103">
        <v>0</v>
      </c>
      <c r="J151" s="103"/>
      <c r="K151" s="103">
        <v>105</v>
      </c>
    </row>
    <row r="152" spans="1:11" s="65" customFormat="1" ht="31.5">
      <c r="A152" s="72"/>
      <c r="B152" s="128" t="s">
        <v>260</v>
      </c>
      <c r="C152" s="71" t="s">
        <v>75</v>
      </c>
      <c r="D152" s="71" t="s">
        <v>137</v>
      </c>
      <c r="E152" s="71" t="s">
        <v>135</v>
      </c>
      <c r="F152" s="71" t="s">
        <v>397</v>
      </c>
      <c r="G152" s="156" t="s">
        <v>138</v>
      </c>
      <c r="H152" s="117">
        <v>17</v>
      </c>
      <c r="I152" s="254">
        <v>-70</v>
      </c>
      <c r="J152" s="103"/>
      <c r="K152" s="305">
        <v>20</v>
      </c>
    </row>
    <row r="153" spans="1:11" s="65" customFormat="1" ht="31.5" hidden="1" customHeight="1">
      <c r="A153" s="72"/>
      <c r="B153" s="154" t="s">
        <v>260</v>
      </c>
      <c r="C153" s="71" t="s">
        <v>75</v>
      </c>
      <c r="D153" s="71" t="s">
        <v>137</v>
      </c>
      <c r="E153" s="71" t="s">
        <v>135</v>
      </c>
      <c r="F153" s="71" t="s">
        <v>380</v>
      </c>
      <c r="G153" s="156" t="s">
        <v>138</v>
      </c>
      <c r="H153" s="117">
        <v>248.5</v>
      </c>
      <c r="I153" s="156" t="s">
        <v>384</v>
      </c>
      <c r="J153" s="103"/>
      <c r="K153" s="71" t="s">
        <v>384</v>
      </c>
    </row>
    <row r="154" spans="1:11" s="65" customFormat="1" ht="31.5">
      <c r="A154" s="72"/>
      <c r="B154" s="128" t="s">
        <v>260</v>
      </c>
      <c r="C154" s="71" t="s">
        <v>75</v>
      </c>
      <c r="D154" s="71" t="s">
        <v>137</v>
      </c>
      <c r="E154" s="71" t="s">
        <v>135</v>
      </c>
      <c r="F154" s="71" t="s">
        <v>395</v>
      </c>
      <c r="G154" s="156" t="s">
        <v>138</v>
      </c>
      <c r="H154" s="117">
        <v>17</v>
      </c>
      <c r="I154" s="254">
        <v>-3</v>
      </c>
      <c r="J154" s="103"/>
      <c r="K154" s="305">
        <v>33</v>
      </c>
    </row>
    <row r="155" spans="1:11" s="65" customFormat="1" ht="31.5">
      <c r="A155" s="72"/>
      <c r="B155" s="128" t="s">
        <v>260</v>
      </c>
      <c r="C155" s="71" t="s">
        <v>75</v>
      </c>
      <c r="D155" s="71" t="s">
        <v>137</v>
      </c>
      <c r="E155" s="71" t="s">
        <v>135</v>
      </c>
      <c r="F155" s="71" t="s">
        <v>396</v>
      </c>
      <c r="G155" s="156" t="s">
        <v>138</v>
      </c>
      <c r="H155" s="117">
        <v>17</v>
      </c>
      <c r="I155" s="254">
        <v>0</v>
      </c>
      <c r="J155" s="103"/>
      <c r="K155" s="305">
        <v>73.5</v>
      </c>
    </row>
    <row r="156" spans="1:11" s="65" customFormat="1" ht="31.5">
      <c r="A156" s="72"/>
      <c r="B156" s="128" t="s">
        <v>260</v>
      </c>
      <c r="C156" s="71" t="s">
        <v>75</v>
      </c>
      <c r="D156" s="71" t="s">
        <v>137</v>
      </c>
      <c r="E156" s="71" t="s">
        <v>135</v>
      </c>
      <c r="F156" s="71" t="s">
        <v>398</v>
      </c>
      <c r="G156" s="156" t="s">
        <v>138</v>
      </c>
      <c r="H156" s="117">
        <v>17</v>
      </c>
      <c r="I156" s="254">
        <v>5.6</v>
      </c>
      <c r="J156" s="103"/>
      <c r="K156" s="305">
        <v>385</v>
      </c>
    </row>
    <row r="157" spans="1:11" s="65" customFormat="1" ht="18">
      <c r="A157" s="72"/>
      <c r="B157" s="216" t="s">
        <v>124</v>
      </c>
      <c r="C157" s="71" t="s">
        <v>75</v>
      </c>
      <c r="D157" s="71" t="s">
        <v>137</v>
      </c>
      <c r="E157" s="71" t="s">
        <v>135</v>
      </c>
      <c r="F157" s="71" t="s">
        <v>370</v>
      </c>
      <c r="G157" s="156" t="s">
        <v>175</v>
      </c>
      <c r="H157" s="117">
        <v>24</v>
      </c>
      <c r="I157" s="254">
        <v>-1</v>
      </c>
      <c r="J157" s="103"/>
      <c r="K157" s="305">
        <v>1</v>
      </c>
    </row>
    <row r="158" spans="1:11" s="65" customFormat="1" ht="18">
      <c r="A158" s="72"/>
      <c r="B158" s="154" t="s">
        <v>176</v>
      </c>
      <c r="C158" s="71" t="s">
        <v>75</v>
      </c>
      <c r="D158" s="71" t="s">
        <v>137</v>
      </c>
      <c r="E158" s="71" t="s">
        <v>135</v>
      </c>
      <c r="F158" s="71" t="s">
        <v>370</v>
      </c>
      <c r="G158" s="156" t="s">
        <v>178</v>
      </c>
      <c r="H158" s="117">
        <v>25</v>
      </c>
      <c r="I158" s="254">
        <v>3</v>
      </c>
      <c r="J158" s="269"/>
      <c r="K158" s="305">
        <v>3</v>
      </c>
    </row>
    <row r="159" spans="1:11" s="65" customFormat="1" ht="18" customHeight="1">
      <c r="A159" s="72"/>
      <c r="B159" s="154" t="s">
        <v>182</v>
      </c>
      <c r="C159" s="107" t="s">
        <v>75</v>
      </c>
      <c r="D159" s="107" t="s">
        <v>137</v>
      </c>
      <c r="E159" s="107" t="s">
        <v>135</v>
      </c>
      <c r="F159" s="107" t="s">
        <v>368</v>
      </c>
      <c r="G159" s="183"/>
      <c r="H159" s="162">
        <v>20</v>
      </c>
      <c r="I159" s="274">
        <f>I160</f>
        <v>50</v>
      </c>
      <c r="J159" s="114"/>
      <c r="K159" s="274">
        <f>K160</f>
        <v>50</v>
      </c>
    </row>
    <row r="160" spans="1:11" s="65" customFormat="1" ht="32.25" customHeight="1">
      <c r="A160" s="72"/>
      <c r="B160" s="215" t="s">
        <v>260</v>
      </c>
      <c r="C160" s="107" t="s">
        <v>75</v>
      </c>
      <c r="D160" s="71" t="s">
        <v>137</v>
      </c>
      <c r="E160" s="71" t="s">
        <v>135</v>
      </c>
      <c r="F160" s="71" t="s">
        <v>368</v>
      </c>
      <c r="G160" s="156" t="s">
        <v>138</v>
      </c>
      <c r="H160" s="155">
        <v>20</v>
      </c>
      <c r="I160" s="294">
        <v>50</v>
      </c>
      <c r="J160" s="103"/>
      <c r="K160" s="307">
        <v>50</v>
      </c>
    </row>
    <row r="161" spans="1:12" s="65" customFormat="1" ht="32.25" customHeight="1">
      <c r="A161" s="72">
        <v>8</v>
      </c>
      <c r="B161" s="216" t="s">
        <v>158</v>
      </c>
      <c r="C161" s="107" t="s">
        <v>75</v>
      </c>
      <c r="D161" s="107" t="s">
        <v>159</v>
      </c>
      <c r="E161" s="71"/>
      <c r="F161" s="71"/>
      <c r="G161" s="156"/>
      <c r="H161" s="155">
        <v>0</v>
      </c>
      <c r="I161" s="115">
        <f>I162</f>
        <v>-170.6</v>
      </c>
      <c r="J161" s="115"/>
      <c r="K161" s="115">
        <v>0</v>
      </c>
    </row>
    <row r="162" spans="1:12" s="65" customFormat="1" ht="18">
      <c r="A162" s="70" t="s">
        <v>232</v>
      </c>
      <c r="B162" s="129" t="s">
        <v>162</v>
      </c>
      <c r="C162" s="107" t="s">
        <v>75</v>
      </c>
      <c r="D162" s="107" t="s">
        <v>159</v>
      </c>
      <c r="E162" s="107" t="s">
        <v>159</v>
      </c>
      <c r="F162" s="71" t="s">
        <v>250</v>
      </c>
      <c r="G162" s="156"/>
      <c r="H162" s="162">
        <v>0</v>
      </c>
      <c r="I162" s="155">
        <v>-170.6</v>
      </c>
      <c r="J162" s="114"/>
      <c r="K162" s="117">
        <v>0</v>
      </c>
    </row>
    <row r="163" spans="1:12" s="65" customFormat="1" ht="18">
      <c r="A163" s="70"/>
      <c r="B163" s="154" t="s">
        <v>35</v>
      </c>
      <c r="C163" s="154"/>
      <c r="D163" s="71"/>
      <c r="E163" s="71"/>
      <c r="F163" s="71"/>
      <c r="G163" s="156"/>
      <c r="H163" s="155">
        <v>-1399.6</v>
      </c>
      <c r="I163" s="155">
        <v>0</v>
      </c>
      <c r="J163" s="103"/>
      <c r="K163" s="117">
        <v>0</v>
      </c>
    </row>
    <row r="164" spans="1:12" s="135" customFormat="1" ht="18">
      <c r="A164" s="321"/>
      <c r="B164" s="352" t="s">
        <v>35</v>
      </c>
      <c r="C164" s="352"/>
      <c r="D164" s="352"/>
      <c r="E164" s="352"/>
      <c r="F164" s="352"/>
      <c r="G164" s="352"/>
      <c r="H164" s="116" t="e">
        <f>H128+#REF!+#REF!+H66+H59+H8+#REF!</f>
        <v>#REF!</v>
      </c>
      <c r="I164" s="295">
        <f>I8+I59+I65+I90+I96+I120+I128+I162</f>
        <v>1786.9</v>
      </c>
      <c r="J164" s="295" t="s">
        <v>302</v>
      </c>
      <c r="K164" s="308">
        <f>K8+K59+K65+K90+K96+K120+K128</f>
        <v>10072.84</v>
      </c>
      <c r="L164" s="272"/>
    </row>
    <row r="165" spans="1:12" s="66" customFormat="1" ht="18.75">
      <c r="A165" s="67"/>
      <c r="B165" s="68"/>
      <c r="C165" s="28"/>
      <c r="D165" s="69"/>
      <c r="E165" s="69"/>
      <c r="F165" s="69"/>
      <c r="G165" s="69"/>
      <c r="H165" s="69"/>
      <c r="I165" s="29"/>
      <c r="J165" s="29"/>
      <c r="K165" s="303"/>
    </row>
    <row r="166" spans="1:12" s="66" customFormat="1" ht="18.75">
      <c r="A166" s="67"/>
      <c r="B166" s="68"/>
      <c r="C166" s="28"/>
      <c r="D166" s="69"/>
      <c r="E166" s="69"/>
      <c r="F166" s="69"/>
      <c r="G166" s="69"/>
      <c r="H166" s="69"/>
      <c r="I166" s="29"/>
      <c r="J166" s="29"/>
      <c r="K166" s="303"/>
    </row>
  </sheetData>
  <mergeCells count="3">
    <mergeCell ref="F1:I1"/>
    <mergeCell ref="A3:K3"/>
    <mergeCell ref="B164:G164"/>
  </mergeCells>
  <pageMargins left="0.98425196850393704" right="0.59055118110236227" top="0.78740157480314965" bottom="0.78740157480314965" header="0.31496062992125984" footer="0.39370078740157483"/>
  <pageSetup paperSize="9" scale="49" orientation="portrait" r:id="rId1"/>
  <rowBreaks count="1" manualBreakCount="1">
    <brk id="52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R167"/>
  <sheetViews>
    <sheetView view="pageBreakPreview" topLeftCell="A144" zoomScale="75" zoomScaleNormal="75" workbookViewId="0">
      <selection activeCell="F29" sqref="F29"/>
    </sheetView>
  </sheetViews>
  <sheetFormatPr defaultColWidth="3.5703125" defaultRowHeight="12.75"/>
  <cols>
    <col min="1" max="1" width="6.28515625" style="27" customWidth="1"/>
    <col min="2" max="2" width="74.42578125" style="28" customWidth="1"/>
    <col min="3" max="3" width="15.140625" style="28" customWidth="1"/>
    <col min="4" max="4" width="8.5703125" style="29" customWidth="1"/>
    <col min="5" max="5" width="8.42578125" style="29" customWidth="1"/>
    <col min="6" max="6" width="14.7109375" style="29" customWidth="1"/>
    <col min="7" max="7" width="12.42578125" style="29" customWidth="1"/>
    <col min="8" max="8" width="12.42578125" style="160" hidden="1" customWidth="1"/>
    <col min="9" max="9" width="14.7109375" style="29" customWidth="1"/>
    <col min="10" max="10" width="13.85546875" style="29" hidden="1" customWidth="1"/>
    <col min="11" max="11" width="14.7109375" style="29" customWidth="1"/>
    <col min="12" max="12" width="13.85546875" style="29" hidden="1" customWidth="1"/>
    <col min="13" max="14" width="14.7109375" style="29" customWidth="1"/>
    <col min="15" max="15" width="19.28515625" style="30" customWidth="1"/>
    <col min="16" max="17" width="9.140625" style="30" customWidth="1"/>
    <col min="18" max="18" width="23.85546875" style="30" customWidth="1"/>
    <col min="19" max="22" width="9.140625" style="30" customWidth="1"/>
    <col min="23" max="23" width="4" style="30" customWidth="1"/>
    <col min="24" max="257" width="9.140625" style="30" customWidth="1"/>
    <col min="258" max="16384" width="3.5703125" style="30"/>
  </cols>
  <sheetData>
    <row r="1" spans="1:14" ht="100.5" customHeight="1">
      <c r="F1" s="349" t="s">
        <v>466</v>
      </c>
      <c r="G1" s="349"/>
      <c r="H1" s="349"/>
      <c r="I1" s="349"/>
      <c r="J1" s="349"/>
      <c r="K1" s="349"/>
      <c r="L1" s="316"/>
      <c r="M1" s="316"/>
      <c r="N1" s="316"/>
    </row>
    <row r="2" spans="1:14" ht="15.75" customHeight="1">
      <c r="G2" s="31"/>
      <c r="H2" s="153"/>
      <c r="J2" s="31"/>
      <c r="L2" s="31"/>
    </row>
    <row r="3" spans="1:14" s="56" customFormat="1" ht="29.25" customHeight="1">
      <c r="A3" s="326" t="s">
        <v>467</v>
      </c>
      <c r="B3" s="326"/>
      <c r="C3" s="326"/>
      <c r="D3" s="326"/>
      <c r="E3" s="326"/>
      <c r="F3" s="326"/>
      <c r="G3" s="326"/>
      <c r="H3" s="326"/>
      <c r="I3" s="326"/>
      <c r="J3" s="326"/>
      <c r="K3" s="338"/>
      <c r="L3" s="315"/>
      <c r="M3" s="315"/>
      <c r="N3" s="315"/>
    </row>
    <row r="4" spans="1:14" s="56" customFormat="1" ht="21" customHeight="1">
      <c r="A4" s="314"/>
      <c r="B4" s="314"/>
      <c r="C4" s="314"/>
      <c r="D4" s="314"/>
      <c r="E4" s="314"/>
      <c r="F4" s="314"/>
      <c r="G4" s="314"/>
      <c r="H4" s="182"/>
      <c r="I4" s="314"/>
      <c r="J4" s="314"/>
      <c r="K4" s="314"/>
      <c r="L4" s="314"/>
      <c r="M4" s="314"/>
      <c r="N4" s="314"/>
    </row>
    <row r="5" spans="1:14" s="34" customFormat="1" ht="15.75" customHeight="1">
      <c r="A5" s="32"/>
      <c r="B5" s="32"/>
      <c r="C5" s="32"/>
      <c r="D5" s="32"/>
      <c r="E5" s="32"/>
      <c r="F5" s="33"/>
      <c r="G5" s="282" t="s">
        <v>61</v>
      </c>
      <c r="H5" s="282"/>
      <c r="I5" s="282"/>
      <c r="J5" s="282"/>
      <c r="K5" s="282"/>
      <c r="L5" s="282"/>
      <c r="M5" s="282"/>
      <c r="N5" s="282"/>
    </row>
    <row r="6" spans="1:14" s="64" customFormat="1" ht="80.25" customHeight="1">
      <c r="A6" s="41" t="s">
        <v>46</v>
      </c>
      <c r="B6" s="41" t="s">
        <v>47</v>
      </c>
      <c r="C6" s="210" t="s">
        <v>64</v>
      </c>
      <c r="D6" s="210" t="s">
        <v>65</v>
      </c>
      <c r="E6" s="210" t="s">
        <v>66</v>
      </c>
      <c r="F6" s="211" t="s">
        <v>67</v>
      </c>
      <c r="G6" s="211" t="s">
        <v>68</v>
      </c>
      <c r="H6" s="211" t="s">
        <v>277</v>
      </c>
      <c r="I6" s="37" t="s">
        <v>277</v>
      </c>
      <c r="J6" s="41"/>
      <c r="K6" s="37" t="s">
        <v>401</v>
      </c>
      <c r="L6" s="41"/>
      <c r="M6" s="37" t="s">
        <v>277</v>
      </c>
      <c r="N6" s="37" t="s">
        <v>429</v>
      </c>
    </row>
    <row r="7" spans="1:14" s="73" customFormat="1" ht="18.75">
      <c r="A7" s="124">
        <v>1</v>
      </c>
      <c r="B7" s="124">
        <v>2</v>
      </c>
      <c r="C7" s="124">
        <v>3</v>
      </c>
      <c r="D7" s="125" t="s">
        <v>48</v>
      </c>
      <c r="E7" s="125" t="s">
        <v>49</v>
      </c>
      <c r="F7" s="125" t="s">
        <v>50</v>
      </c>
      <c r="G7" s="125" t="s">
        <v>51</v>
      </c>
      <c r="H7" s="125"/>
      <c r="I7" s="220" t="s">
        <v>379</v>
      </c>
      <c r="J7" s="124"/>
      <c r="K7" s="220" t="s">
        <v>379</v>
      </c>
      <c r="L7" s="124"/>
      <c r="M7" s="220" t="s">
        <v>379</v>
      </c>
      <c r="N7" s="220" t="s">
        <v>379</v>
      </c>
    </row>
    <row r="8" spans="1:14" s="65" customFormat="1" ht="18">
      <c r="A8" s="110" t="s">
        <v>142</v>
      </c>
      <c r="B8" s="126" t="s">
        <v>122</v>
      </c>
      <c r="C8" s="107" t="s">
        <v>75</v>
      </c>
      <c r="D8" s="110" t="s">
        <v>128</v>
      </c>
      <c r="E8" s="110"/>
      <c r="F8" s="110"/>
      <c r="G8" s="107"/>
      <c r="H8" s="114">
        <v>151.4</v>
      </c>
      <c r="I8" s="114">
        <f t="shared" ref="I8:N8" si="0">SUM(I9+I14+I35+I50+I53)</f>
        <v>296.09999999999997</v>
      </c>
      <c r="J8" s="114">
        <f t="shared" si="0"/>
        <v>0</v>
      </c>
      <c r="K8" s="114">
        <f t="shared" si="0"/>
        <v>2769.96</v>
      </c>
      <c r="L8" s="114">
        <f t="shared" si="0"/>
        <v>0</v>
      </c>
      <c r="M8" s="114">
        <f t="shared" si="0"/>
        <v>365.9</v>
      </c>
      <c r="N8" s="114">
        <f t="shared" si="0"/>
        <v>2766.46</v>
      </c>
    </row>
    <row r="9" spans="1:14" s="65" customFormat="1" ht="31.5">
      <c r="A9" s="110" t="s">
        <v>62</v>
      </c>
      <c r="B9" s="126" t="s">
        <v>123</v>
      </c>
      <c r="C9" s="107" t="s">
        <v>75</v>
      </c>
      <c r="D9" s="107" t="s">
        <v>128</v>
      </c>
      <c r="E9" s="107" t="s">
        <v>129</v>
      </c>
      <c r="F9" s="107"/>
      <c r="G9" s="107"/>
      <c r="H9" s="114">
        <v>48.7</v>
      </c>
      <c r="I9" s="114">
        <f>SUM(I10)</f>
        <v>21.6</v>
      </c>
      <c r="J9" s="114"/>
      <c r="K9" s="114">
        <f>SUM(K10)</f>
        <v>562.4</v>
      </c>
      <c r="L9" s="114"/>
      <c r="M9" s="114">
        <f>SUM(M10)</f>
        <v>21.6</v>
      </c>
      <c r="N9" s="114">
        <f>SUM(N10)</f>
        <v>562.4</v>
      </c>
    </row>
    <row r="10" spans="1:14" s="65" customFormat="1" ht="18">
      <c r="A10" s="72"/>
      <c r="B10" s="297" t="s">
        <v>140</v>
      </c>
      <c r="C10" s="107" t="s">
        <v>75</v>
      </c>
      <c r="D10" s="249" t="s">
        <v>128</v>
      </c>
      <c r="E10" s="249" t="s">
        <v>129</v>
      </c>
      <c r="F10" s="249" t="s">
        <v>332</v>
      </c>
      <c r="G10" s="249"/>
      <c r="H10" s="275">
        <v>48.7</v>
      </c>
      <c r="I10" s="275">
        <f>SUM(I11+I12+I13)</f>
        <v>21.6</v>
      </c>
      <c r="J10" s="275"/>
      <c r="K10" s="275">
        <f>SUM(K11+K12+K13)</f>
        <v>562.4</v>
      </c>
      <c r="L10" s="275"/>
      <c r="M10" s="275">
        <f>SUM(M11+M12+M13)</f>
        <v>21.6</v>
      </c>
      <c r="N10" s="275">
        <f>SUM(N11+N12+N13)</f>
        <v>562.4</v>
      </c>
    </row>
    <row r="11" spans="1:14" s="65" customFormat="1" ht="18">
      <c r="A11" s="72"/>
      <c r="B11" s="186" t="s">
        <v>204</v>
      </c>
      <c r="C11" s="71" t="s">
        <v>75</v>
      </c>
      <c r="D11" s="121" t="s">
        <v>128</v>
      </c>
      <c r="E11" s="121" t="s">
        <v>129</v>
      </c>
      <c r="F11" s="121" t="s">
        <v>334</v>
      </c>
      <c r="G11" s="188" t="s">
        <v>130</v>
      </c>
      <c r="H11" s="189">
        <v>44</v>
      </c>
      <c r="I11" s="271">
        <v>16.7</v>
      </c>
      <c r="J11" s="187"/>
      <c r="K11" s="189">
        <v>431.95</v>
      </c>
      <c r="L11" s="187"/>
      <c r="M11" s="271">
        <v>16.7</v>
      </c>
      <c r="N11" s="189">
        <v>431.95</v>
      </c>
    </row>
    <row r="12" spans="1:14" s="65" customFormat="1" ht="31.5">
      <c r="A12" s="72"/>
      <c r="B12" s="186" t="s">
        <v>226</v>
      </c>
      <c r="C12" s="71" t="s">
        <v>75</v>
      </c>
      <c r="D12" s="121" t="s">
        <v>128</v>
      </c>
      <c r="E12" s="121" t="s">
        <v>129</v>
      </c>
      <c r="F12" s="121" t="s">
        <v>335</v>
      </c>
      <c r="G12" s="188" t="s">
        <v>225</v>
      </c>
      <c r="H12" s="189">
        <v>0.9</v>
      </c>
      <c r="I12" s="189">
        <v>0</v>
      </c>
      <c r="J12" s="187"/>
      <c r="K12" s="189">
        <v>0</v>
      </c>
      <c r="L12" s="187"/>
      <c r="M12" s="189">
        <v>0</v>
      </c>
      <c r="N12" s="189">
        <v>0</v>
      </c>
    </row>
    <row r="13" spans="1:14" s="65" customFormat="1" ht="47.25">
      <c r="A13" s="72"/>
      <c r="B13" s="186" t="s">
        <v>205</v>
      </c>
      <c r="C13" s="71" t="s">
        <v>75</v>
      </c>
      <c r="D13" s="71" t="s">
        <v>128</v>
      </c>
      <c r="E13" s="71" t="s">
        <v>129</v>
      </c>
      <c r="F13" s="71" t="s">
        <v>334</v>
      </c>
      <c r="G13" s="156" t="s">
        <v>186</v>
      </c>
      <c r="H13" s="155">
        <v>3.8</v>
      </c>
      <c r="I13" s="155">
        <v>4.9000000000000004</v>
      </c>
      <c r="J13" s="103"/>
      <c r="K13" s="155">
        <v>130.44999999999999</v>
      </c>
      <c r="L13" s="103"/>
      <c r="M13" s="155">
        <v>4.9000000000000004</v>
      </c>
      <c r="N13" s="155">
        <v>130.44999999999999</v>
      </c>
    </row>
    <row r="14" spans="1:14" s="65" customFormat="1" ht="47.25">
      <c r="A14" s="110" t="s">
        <v>143</v>
      </c>
      <c r="B14" s="111" t="s">
        <v>42</v>
      </c>
      <c r="C14" s="105">
        <v>801</v>
      </c>
      <c r="D14" s="107" t="s">
        <v>128</v>
      </c>
      <c r="E14" s="107" t="s">
        <v>131</v>
      </c>
      <c r="F14" s="107"/>
      <c r="G14" s="107"/>
      <c r="H14" s="114">
        <v>116.4</v>
      </c>
      <c r="I14" s="114">
        <f>SUM(I16+I20)</f>
        <v>35.300000000000004</v>
      </c>
      <c r="J14" s="114"/>
      <c r="K14" s="114">
        <f>SUM(K16+K20)</f>
        <v>699.05</v>
      </c>
      <c r="L14" s="114"/>
      <c r="M14" s="114">
        <f>SUM(M16+M20)</f>
        <v>50.800000000000004</v>
      </c>
      <c r="N14" s="114">
        <f>SUM(N16+N20)</f>
        <v>695.55</v>
      </c>
    </row>
    <row r="15" spans="1:14" s="65" customFormat="1" ht="18" hidden="1" customHeight="1">
      <c r="A15" s="110"/>
      <c r="B15" s="129" t="s">
        <v>163</v>
      </c>
      <c r="C15" s="71" t="s">
        <v>75</v>
      </c>
      <c r="D15" s="71" t="s">
        <v>128</v>
      </c>
      <c r="E15" s="71" t="s">
        <v>131</v>
      </c>
      <c r="F15" s="71" t="s">
        <v>339</v>
      </c>
      <c r="G15" s="130"/>
      <c r="H15" s="141">
        <v>116.4</v>
      </c>
      <c r="I15" s="103">
        <v>474.3</v>
      </c>
      <c r="J15" s="103"/>
      <c r="K15" s="103">
        <v>474.3</v>
      </c>
      <c r="L15" s="103"/>
      <c r="M15" s="103">
        <v>474.3</v>
      </c>
      <c r="N15" s="103">
        <v>474.3</v>
      </c>
    </row>
    <row r="16" spans="1:14" s="66" customFormat="1" ht="31.5">
      <c r="A16" s="70"/>
      <c r="B16" s="296" t="s">
        <v>417</v>
      </c>
      <c r="C16" s="107" t="s">
        <v>75</v>
      </c>
      <c r="D16" s="107" t="s">
        <v>128</v>
      </c>
      <c r="E16" s="107" t="s">
        <v>131</v>
      </c>
      <c r="F16" s="107" t="s">
        <v>333</v>
      </c>
      <c r="G16" s="183"/>
      <c r="H16" s="162">
        <v>12.4</v>
      </c>
      <c r="I16" s="162">
        <f>SUM(I18+I19)</f>
        <v>48.2</v>
      </c>
      <c r="J16" s="162"/>
      <c r="K16" s="162">
        <f>SUM(K18+K19)</f>
        <v>431.55</v>
      </c>
      <c r="L16" s="162"/>
      <c r="M16" s="162">
        <f>SUM(M18+M19)</f>
        <v>48.2</v>
      </c>
      <c r="N16" s="162">
        <f>SUM(N18+N19)</f>
        <v>431.55</v>
      </c>
    </row>
    <row r="17" spans="1:14" s="65" customFormat="1" ht="31.5" hidden="1" customHeight="1">
      <c r="A17" s="72"/>
      <c r="B17" s="154" t="s">
        <v>204</v>
      </c>
      <c r="C17" s="107" t="s">
        <v>75</v>
      </c>
      <c r="D17" s="71" t="s">
        <v>128</v>
      </c>
      <c r="E17" s="71" t="s">
        <v>131</v>
      </c>
      <c r="F17" s="71" t="s">
        <v>336</v>
      </c>
      <c r="G17" s="156" t="s">
        <v>130</v>
      </c>
      <c r="H17" s="155">
        <v>7</v>
      </c>
      <c r="I17" s="155">
        <v>232.9</v>
      </c>
      <c r="J17" s="155"/>
      <c r="K17" s="155">
        <v>232.9</v>
      </c>
      <c r="L17" s="155"/>
      <c r="M17" s="155">
        <v>232.9</v>
      </c>
      <c r="N17" s="155">
        <v>232.9</v>
      </c>
    </row>
    <row r="18" spans="1:14" s="65" customFormat="1" ht="38.25" customHeight="1">
      <c r="A18" s="72"/>
      <c r="B18" s="186" t="s">
        <v>204</v>
      </c>
      <c r="C18" s="71" t="s">
        <v>75</v>
      </c>
      <c r="D18" s="71" t="s">
        <v>128</v>
      </c>
      <c r="E18" s="71" t="s">
        <v>131</v>
      </c>
      <c r="F18" s="71" t="s">
        <v>336</v>
      </c>
      <c r="G18" s="156" t="s">
        <v>130</v>
      </c>
      <c r="H18" s="155">
        <v>0.9</v>
      </c>
      <c r="I18" s="155">
        <v>36.6</v>
      </c>
      <c r="J18" s="155"/>
      <c r="K18" s="155">
        <v>331.11</v>
      </c>
      <c r="L18" s="155"/>
      <c r="M18" s="155">
        <v>36.6</v>
      </c>
      <c r="N18" s="155">
        <v>331.11</v>
      </c>
    </row>
    <row r="19" spans="1:14" s="65" customFormat="1" ht="52.5" customHeight="1">
      <c r="A19" s="72"/>
      <c r="B19" s="154" t="s">
        <v>205</v>
      </c>
      <c r="C19" s="71" t="s">
        <v>75</v>
      </c>
      <c r="D19" s="71" t="s">
        <v>128</v>
      </c>
      <c r="E19" s="71" t="s">
        <v>131</v>
      </c>
      <c r="F19" s="71" t="s">
        <v>336</v>
      </c>
      <c r="G19" s="156" t="s">
        <v>186</v>
      </c>
      <c r="H19" s="155">
        <v>4.5</v>
      </c>
      <c r="I19" s="103">
        <v>11.6</v>
      </c>
      <c r="J19" s="103"/>
      <c r="K19" s="103">
        <v>100.44</v>
      </c>
      <c r="L19" s="103"/>
      <c r="M19" s="103">
        <v>11.6</v>
      </c>
      <c r="N19" s="103">
        <v>100.44</v>
      </c>
    </row>
    <row r="20" spans="1:14" s="65" customFormat="1" ht="35.25" customHeight="1">
      <c r="A20" s="72"/>
      <c r="B20" s="136" t="s">
        <v>180</v>
      </c>
      <c r="C20" s="107" t="s">
        <v>75</v>
      </c>
      <c r="D20" s="107" t="s">
        <v>128</v>
      </c>
      <c r="E20" s="107" t="s">
        <v>131</v>
      </c>
      <c r="F20" s="107" t="s">
        <v>337</v>
      </c>
      <c r="G20" s="183"/>
      <c r="H20" s="162">
        <v>152.80000000000001</v>
      </c>
      <c r="I20" s="162">
        <f>SUM(I21+I22+I23+I24+I25+I26+I27+I28+I29+I34)</f>
        <v>-12.899999999999999</v>
      </c>
      <c r="J20" s="162"/>
      <c r="K20" s="162">
        <f>SUM(K21+K22+K23+K24+K25+K26+K27+K28+K29+K34)</f>
        <v>267.5</v>
      </c>
      <c r="L20" s="162"/>
      <c r="M20" s="162">
        <f>SUM(M21+M22+M23+M24+M25+M26+M27+M28+M29+M34)</f>
        <v>2.5999999999999996</v>
      </c>
      <c r="N20" s="162">
        <f>SUM(N21+N22+N23+N24+N25+N26+N27+N28+N29+N34)</f>
        <v>264</v>
      </c>
    </row>
    <row r="21" spans="1:14" s="65" customFormat="1" ht="31.5">
      <c r="A21" s="72"/>
      <c r="B21" s="215" t="s">
        <v>259</v>
      </c>
      <c r="C21" s="71" t="s">
        <v>75</v>
      </c>
      <c r="D21" s="71" t="s">
        <v>128</v>
      </c>
      <c r="E21" s="71" t="s">
        <v>131</v>
      </c>
      <c r="F21" s="71" t="s">
        <v>341</v>
      </c>
      <c r="G21" s="156" t="s">
        <v>132</v>
      </c>
      <c r="H21" s="155">
        <v>67.8</v>
      </c>
      <c r="I21" s="103">
        <v>-14.4</v>
      </c>
      <c r="J21" s="103"/>
      <c r="K21" s="103">
        <v>48</v>
      </c>
      <c r="L21" s="103"/>
      <c r="M21" s="103">
        <v>-14.4</v>
      </c>
      <c r="N21" s="103">
        <v>48</v>
      </c>
    </row>
    <row r="22" spans="1:14" s="65" customFormat="1" ht="31.5">
      <c r="A22" s="72"/>
      <c r="B22" s="216" t="s">
        <v>259</v>
      </c>
      <c r="C22" s="71" t="s">
        <v>75</v>
      </c>
      <c r="D22" s="71" t="s">
        <v>128</v>
      </c>
      <c r="E22" s="71" t="s">
        <v>131</v>
      </c>
      <c r="F22" s="71" t="s">
        <v>346</v>
      </c>
      <c r="G22" s="156" t="s">
        <v>132</v>
      </c>
      <c r="H22" s="155">
        <v>0</v>
      </c>
      <c r="I22" s="103">
        <v>0</v>
      </c>
      <c r="J22" s="103"/>
      <c r="K22" s="103">
        <v>0</v>
      </c>
      <c r="L22" s="103"/>
      <c r="M22" s="103">
        <v>0</v>
      </c>
      <c r="N22" s="103">
        <v>0</v>
      </c>
    </row>
    <row r="23" spans="1:14" s="65" customFormat="1" ht="31.5">
      <c r="A23" s="72"/>
      <c r="B23" s="154" t="s">
        <v>259</v>
      </c>
      <c r="C23" s="71" t="s">
        <v>75</v>
      </c>
      <c r="D23" s="71" t="s">
        <v>128</v>
      </c>
      <c r="E23" s="71" t="s">
        <v>131</v>
      </c>
      <c r="F23" s="71" t="s">
        <v>342</v>
      </c>
      <c r="G23" s="156" t="s">
        <v>132</v>
      </c>
      <c r="H23" s="155">
        <v>2</v>
      </c>
      <c r="I23" s="103">
        <v>-0.5</v>
      </c>
      <c r="J23" s="103"/>
      <c r="K23" s="103">
        <v>3.5</v>
      </c>
      <c r="L23" s="103"/>
      <c r="M23" s="103">
        <v>0</v>
      </c>
      <c r="N23" s="103">
        <v>0</v>
      </c>
    </row>
    <row r="24" spans="1:14" s="65" customFormat="1" ht="31.5">
      <c r="A24" s="72"/>
      <c r="B24" s="154" t="s">
        <v>260</v>
      </c>
      <c r="C24" s="71" t="s">
        <v>75</v>
      </c>
      <c r="D24" s="71" t="s">
        <v>128</v>
      </c>
      <c r="E24" s="71" t="s">
        <v>131</v>
      </c>
      <c r="F24" s="71" t="s">
        <v>344</v>
      </c>
      <c r="G24" s="156" t="s">
        <v>138</v>
      </c>
      <c r="H24" s="155">
        <v>0</v>
      </c>
      <c r="I24" s="103">
        <v>-5</v>
      </c>
      <c r="J24" s="103"/>
      <c r="K24" s="103">
        <v>10</v>
      </c>
      <c r="L24" s="103"/>
      <c r="M24" s="103">
        <v>10</v>
      </c>
      <c r="N24" s="103">
        <v>10</v>
      </c>
    </row>
    <row r="25" spans="1:14" s="65" customFormat="1" ht="31.5">
      <c r="A25" s="72"/>
      <c r="B25" s="154" t="s">
        <v>259</v>
      </c>
      <c r="C25" s="71" t="s">
        <v>75</v>
      </c>
      <c r="D25" s="71" t="s">
        <v>128</v>
      </c>
      <c r="E25" s="71" t="s">
        <v>131</v>
      </c>
      <c r="F25" s="71" t="s">
        <v>347</v>
      </c>
      <c r="G25" s="156" t="s">
        <v>132</v>
      </c>
      <c r="H25" s="155">
        <v>0</v>
      </c>
      <c r="I25" s="156" t="s">
        <v>278</v>
      </c>
      <c r="J25" s="103"/>
      <c r="K25" s="156" t="s">
        <v>278</v>
      </c>
      <c r="L25" s="103"/>
      <c r="M25" s="156" t="s">
        <v>278</v>
      </c>
      <c r="N25" s="156" t="s">
        <v>278</v>
      </c>
    </row>
    <row r="26" spans="1:14" s="65" customFormat="1" ht="18">
      <c r="A26" s="72"/>
      <c r="B26" s="154" t="s">
        <v>413</v>
      </c>
      <c r="C26" s="71" t="s">
        <v>75</v>
      </c>
      <c r="D26" s="71" t="s">
        <v>128</v>
      </c>
      <c r="E26" s="71" t="s">
        <v>131</v>
      </c>
      <c r="F26" s="71" t="s">
        <v>343</v>
      </c>
      <c r="G26" s="156" t="s">
        <v>138</v>
      </c>
      <c r="H26" s="162">
        <v>42.5</v>
      </c>
      <c r="I26" s="155">
        <v>0</v>
      </c>
      <c r="J26" s="106"/>
      <c r="K26" s="155">
        <v>20</v>
      </c>
      <c r="L26" s="106"/>
      <c r="M26" s="155">
        <v>0</v>
      </c>
      <c r="N26" s="155">
        <v>20</v>
      </c>
    </row>
    <row r="27" spans="1:14" s="65" customFormat="1" ht="31.5">
      <c r="A27" s="72"/>
      <c r="B27" s="154" t="s">
        <v>260</v>
      </c>
      <c r="C27" s="71" t="s">
        <v>75</v>
      </c>
      <c r="D27" s="71" t="s">
        <v>128</v>
      </c>
      <c r="E27" s="71" t="s">
        <v>131</v>
      </c>
      <c r="F27" s="71" t="s">
        <v>380</v>
      </c>
      <c r="G27" s="188" t="s">
        <v>138</v>
      </c>
      <c r="H27" s="155">
        <v>15</v>
      </c>
      <c r="I27" s="155">
        <v>0</v>
      </c>
      <c r="J27" s="101"/>
      <c r="K27" s="155">
        <v>165</v>
      </c>
      <c r="L27" s="101"/>
      <c r="M27" s="155">
        <v>0</v>
      </c>
      <c r="N27" s="155">
        <v>165</v>
      </c>
    </row>
    <row r="28" spans="1:14" s="65" customFormat="1" ht="31.5">
      <c r="A28" s="72"/>
      <c r="B28" s="154" t="s">
        <v>260</v>
      </c>
      <c r="C28" s="71" t="s">
        <v>75</v>
      </c>
      <c r="D28" s="71" t="s">
        <v>128</v>
      </c>
      <c r="E28" s="71" t="s">
        <v>131</v>
      </c>
      <c r="F28" s="71" t="s">
        <v>479</v>
      </c>
      <c r="G28" s="156" t="s">
        <v>138</v>
      </c>
      <c r="H28" s="155">
        <v>12</v>
      </c>
      <c r="I28" s="155">
        <v>8</v>
      </c>
      <c r="J28" s="101"/>
      <c r="K28" s="155">
        <v>20</v>
      </c>
      <c r="L28" s="101"/>
      <c r="M28" s="155">
        <v>8</v>
      </c>
      <c r="N28" s="155">
        <v>20</v>
      </c>
    </row>
    <row r="29" spans="1:14" s="65" customFormat="1" ht="18">
      <c r="A29" s="110"/>
      <c r="B29" s="129" t="s">
        <v>124</v>
      </c>
      <c r="C29" s="246">
        <v>801</v>
      </c>
      <c r="D29" s="71" t="s">
        <v>128</v>
      </c>
      <c r="E29" s="71" t="s">
        <v>131</v>
      </c>
      <c r="F29" s="71" t="s">
        <v>340</v>
      </c>
      <c r="G29" s="130" t="s">
        <v>175</v>
      </c>
      <c r="H29" s="103">
        <v>11</v>
      </c>
      <c r="I29" s="103">
        <v>-1</v>
      </c>
      <c r="J29" s="103"/>
      <c r="K29" s="103">
        <v>1</v>
      </c>
      <c r="L29" s="103"/>
      <c r="M29" s="103">
        <v>-1</v>
      </c>
      <c r="N29" s="103">
        <v>1</v>
      </c>
    </row>
    <row r="30" spans="1:14" s="65" customFormat="1" ht="18" hidden="1" customHeight="1">
      <c r="A30" s="72"/>
      <c r="B30" s="128" t="s">
        <v>176</v>
      </c>
      <c r="C30" s="71" t="s">
        <v>75</v>
      </c>
      <c r="D30" s="71" t="s">
        <v>128</v>
      </c>
      <c r="E30" s="71" t="s">
        <v>131</v>
      </c>
      <c r="F30" s="71" t="s">
        <v>340</v>
      </c>
      <c r="G30" s="71" t="s">
        <v>181</v>
      </c>
      <c r="H30" s="103">
        <v>0.5</v>
      </c>
      <c r="I30" s="103">
        <v>0.5</v>
      </c>
      <c r="J30" s="103"/>
      <c r="K30" s="103">
        <v>0.5</v>
      </c>
      <c r="L30" s="103"/>
      <c r="M30" s="103">
        <v>0.5</v>
      </c>
      <c r="N30" s="103">
        <v>0.5</v>
      </c>
    </row>
    <row r="31" spans="1:14" s="65" customFormat="1" ht="18" hidden="1" customHeight="1">
      <c r="A31" s="72"/>
      <c r="B31" s="154" t="s">
        <v>177</v>
      </c>
      <c r="C31" s="71" t="s">
        <v>75</v>
      </c>
      <c r="D31" s="71" t="s">
        <v>128</v>
      </c>
      <c r="E31" s="71" t="s">
        <v>131</v>
      </c>
      <c r="F31" s="71" t="s">
        <v>340</v>
      </c>
      <c r="G31" s="156" t="s">
        <v>178</v>
      </c>
      <c r="H31" s="155">
        <v>2</v>
      </c>
      <c r="I31" s="103">
        <v>2</v>
      </c>
      <c r="J31" s="103"/>
      <c r="K31" s="103">
        <v>2</v>
      </c>
      <c r="L31" s="103"/>
      <c r="M31" s="103">
        <v>2</v>
      </c>
      <c r="N31" s="103">
        <v>2</v>
      </c>
    </row>
    <row r="32" spans="1:14" s="65" customFormat="1" ht="31.5" hidden="1" customHeight="1">
      <c r="A32" s="281">
        <v>43891</v>
      </c>
      <c r="B32" s="154" t="s">
        <v>41</v>
      </c>
      <c r="C32" s="71" t="s">
        <v>75</v>
      </c>
      <c r="D32" s="71" t="s">
        <v>128</v>
      </c>
      <c r="E32" s="71" t="s">
        <v>133</v>
      </c>
      <c r="F32" s="71"/>
      <c r="G32" s="156"/>
      <c r="H32" s="155">
        <v>-121.5</v>
      </c>
      <c r="I32" s="103">
        <v>503.9</v>
      </c>
      <c r="J32" s="103"/>
      <c r="K32" s="103">
        <v>503.9</v>
      </c>
      <c r="L32" s="103"/>
      <c r="M32" s="103">
        <v>503.9</v>
      </c>
      <c r="N32" s="103">
        <v>503.9</v>
      </c>
    </row>
    <row r="33" spans="1:14" s="65" customFormat="1" ht="18" hidden="1" customHeight="1">
      <c r="A33" s="72"/>
      <c r="B33" s="129" t="s">
        <v>163</v>
      </c>
      <c r="C33" s="71" t="s">
        <v>75</v>
      </c>
      <c r="D33" s="71" t="s">
        <v>128</v>
      </c>
      <c r="E33" s="71" t="s">
        <v>133</v>
      </c>
      <c r="F33" s="71" t="s">
        <v>339</v>
      </c>
      <c r="G33" s="156"/>
      <c r="H33" s="155">
        <v>-121.5</v>
      </c>
      <c r="I33" s="103">
        <v>503.9</v>
      </c>
      <c r="J33" s="103"/>
      <c r="K33" s="103">
        <v>503.9</v>
      </c>
      <c r="L33" s="103"/>
      <c r="M33" s="103">
        <v>503.9</v>
      </c>
      <c r="N33" s="103">
        <v>503.9</v>
      </c>
    </row>
    <row r="34" spans="1:14" s="65" customFormat="1" ht="18">
      <c r="A34" s="110"/>
      <c r="B34" s="129" t="s">
        <v>177</v>
      </c>
      <c r="C34" s="71" t="s">
        <v>75</v>
      </c>
      <c r="D34" s="71" t="s">
        <v>128</v>
      </c>
      <c r="E34" s="71" t="s">
        <v>131</v>
      </c>
      <c r="F34" s="71" t="s">
        <v>340</v>
      </c>
      <c r="G34" s="130" t="s">
        <v>178</v>
      </c>
      <c r="H34" s="103">
        <v>11</v>
      </c>
      <c r="I34" s="103">
        <v>0</v>
      </c>
      <c r="J34" s="103"/>
      <c r="K34" s="103">
        <v>0</v>
      </c>
      <c r="L34" s="103"/>
      <c r="M34" s="103">
        <v>0</v>
      </c>
      <c r="N34" s="103">
        <v>0</v>
      </c>
    </row>
    <row r="35" spans="1:14" s="65" customFormat="1" ht="18">
      <c r="A35" s="110" t="s">
        <v>144</v>
      </c>
      <c r="B35" s="296" t="s">
        <v>418</v>
      </c>
      <c r="C35" s="107" t="s">
        <v>75</v>
      </c>
      <c r="D35" s="107" t="s">
        <v>128</v>
      </c>
      <c r="E35" s="107" t="s">
        <v>133</v>
      </c>
      <c r="F35" s="107"/>
      <c r="G35" s="183"/>
      <c r="H35" s="162">
        <v>17.2</v>
      </c>
      <c r="I35" s="162">
        <f>SUM(I36+I40+I43)</f>
        <v>239.5</v>
      </c>
      <c r="J35" s="162">
        <f t="shared" ref="J35" si="1">SUM(J36+J40+J43)</f>
        <v>0</v>
      </c>
      <c r="K35" s="162">
        <f>SUM(K36+K40+K43)</f>
        <v>1388.51</v>
      </c>
      <c r="L35" s="162">
        <f t="shared" ref="L35:N35" si="2">SUM(L36+L40+L43)</f>
        <v>0</v>
      </c>
      <c r="M35" s="162">
        <f>SUM(M36+M40+M43)</f>
        <v>253.79999999999998</v>
      </c>
      <c r="N35" s="162">
        <f t="shared" si="2"/>
        <v>1388.51</v>
      </c>
    </row>
    <row r="36" spans="1:14" s="65" customFormat="1" ht="31.5">
      <c r="A36" s="72"/>
      <c r="B36" s="126" t="s">
        <v>179</v>
      </c>
      <c r="C36" s="107" t="s">
        <v>75</v>
      </c>
      <c r="D36" s="107" t="s">
        <v>128</v>
      </c>
      <c r="E36" s="107" t="s">
        <v>133</v>
      </c>
      <c r="F36" s="107" t="s">
        <v>333</v>
      </c>
      <c r="G36" s="183"/>
      <c r="H36" s="162">
        <v>17.2</v>
      </c>
      <c r="I36" s="162">
        <f>SUM(I38+I39)</f>
        <v>353.3</v>
      </c>
      <c r="J36" s="162"/>
      <c r="K36" s="162">
        <f>SUM(K38+K39)</f>
        <v>1257.31</v>
      </c>
      <c r="L36" s="162"/>
      <c r="M36" s="162">
        <f>SUM(M38+M39)</f>
        <v>206.79999999999998</v>
      </c>
      <c r="N36" s="162">
        <f>SUM(N38+N39)</f>
        <v>1257.31</v>
      </c>
    </row>
    <row r="37" spans="1:14" s="65" customFormat="1" ht="31.5" hidden="1" customHeight="1">
      <c r="A37" s="72"/>
      <c r="B37" s="154" t="s">
        <v>204</v>
      </c>
      <c r="C37" s="71" t="s">
        <v>75</v>
      </c>
      <c r="D37" s="71" t="s">
        <v>128</v>
      </c>
      <c r="E37" s="71" t="s">
        <v>133</v>
      </c>
      <c r="F37" s="71" t="s">
        <v>336</v>
      </c>
      <c r="G37" s="156" t="s">
        <v>130</v>
      </c>
      <c r="H37" s="155">
        <v>8.6</v>
      </c>
      <c r="I37" s="155">
        <v>287.8</v>
      </c>
      <c r="J37" s="155"/>
      <c r="K37" s="155">
        <v>287.8</v>
      </c>
      <c r="L37" s="155"/>
      <c r="M37" s="155">
        <v>287.8</v>
      </c>
      <c r="N37" s="155">
        <v>287.8</v>
      </c>
    </row>
    <row r="38" spans="1:14" s="65" customFormat="1" ht="18">
      <c r="A38" s="72"/>
      <c r="B38" s="154" t="s">
        <v>204</v>
      </c>
      <c r="C38" s="71" t="s">
        <v>75</v>
      </c>
      <c r="D38" s="71" t="s">
        <v>128</v>
      </c>
      <c r="E38" s="71" t="s">
        <v>133</v>
      </c>
      <c r="F38" s="71" t="s">
        <v>336</v>
      </c>
      <c r="G38" s="156" t="s">
        <v>130</v>
      </c>
      <c r="H38" s="155">
        <v>8.6</v>
      </c>
      <c r="I38" s="155">
        <v>255.4</v>
      </c>
      <c r="J38" s="155"/>
      <c r="K38" s="155">
        <v>960.66</v>
      </c>
      <c r="L38" s="155"/>
      <c r="M38" s="155">
        <v>146.19999999999999</v>
      </c>
      <c r="N38" s="155">
        <v>960.66</v>
      </c>
    </row>
    <row r="39" spans="1:14" s="65" customFormat="1" ht="47.25">
      <c r="A39" s="72"/>
      <c r="B39" s="154" t="s">
        <v>205</v>
      </c>
      <c r="C39" s="71" t="s">
        <v>75</v>
      </c>
      <c r="D39" s="71" t="s">
        <v>128</v>
      </c>
      <c r="E39" s="71" t="s">
        <v>133</v>
      </c>
      <c r="F39" s="71" t="s">
        <v>336</v>
      </c>
      <c r="G39" s="156" t="s">
        <v>186</v>
      </c>
      <c r="H39" s="155">
        <v>8.6</v>
      </c>
      <c r="I39" s="155">
        <v>97.9</v>
      </c>
      <c r="J39" s="155"/>
      <c r="K39" s="155">
        <v>296.64999999999998</v>
      </c>
      <c r="L39" s="155"/>
      <c r="M39" s="155">
        <v>60.6</v>
      </c>
      <c r="N39" s="155">
        <v>296.64999999999998</v>
      </c>
    </row>
    <row r="40" spans="1:14" s="65" customFormat="1" ht="47.25">
      <c r="A40" s="72"/>
      <c r="B40" s="136" t="s">
        <v>328</v>
      </c>
      <c r="C40" s="107" t="s">
        <v>75</v>
      </c>
      <c r="D40" s="107" t="s">
        <v>128</v>
      </c>
      <c r="E40" s="107" t="s">
        <v>133</v>
      </c>
      <c r="F40" s="107" t="s">
        <v>338</v>
      </c>
      <c r="G40" s="183"/>
      <c r="H40" s="162">
        <v>-267.89999999999998</v>
      </c>
      <c r="I40" s="114">
        <f>I41+I42</f>
        <v>-156.5</v>
      </c>
      <c r="J40" s="114"/>
      <c r="K40" s="114">
        <f>K41+K42</f>
        <v>0</v>
      </c>
      <c r="L40" s="114"/>
      <c r="M40" s="114">
        <f>M41+M42</f>
        <v>0</v>
      </c>
      <c r="N40" s="114">
        <f>N41+N42</f>
        <v>0</v>
      </c>
    </row>
    <row r="41" spans="1:14" s="65" customFormat="1" ht="26.25" customHeight="1">
      <c r="A41" s="72"/>
      <c r="B41" s="154" t="s">
        <v>204</v>
      </c>
      <c r="C41" s="71" t="s">
        <v>75</v>
      </c>
      <c r="D41" s="71" t="s">
        <v>128</v>
      </c>
      <c r="E41" s="71" t="s">
        <v>133</v>
      </c>
      <c r="F41" s="71" t="s">
        <v>338</v>
      </c>
      <c r="G41" s="156" t="s">
        <v>130</v>
      </c>
      <c r="H41" s="155">
        <v>-203.1</v>
      </c>
      <c r="I41" s="103">
        <v>-109.2</v>
      </c>
      <c r="J41" s="103"/>
      <c r="K41" s="103">
        <v>0</v>
      </c>
      <c r="L41" s="103"/>
      <c r="M41" s="103">
        <v>0</v>
      </c>
      <c r="N41" s="103">
        <v>0</v>
      </c>
    </row>
    <row r="42" spans="1:14" s="65" customFormat="1" ht="47.25">
      <c r="A42" s="72"/>
      <c r="B42" s="154" t="s">
        <v>205</v>
      </c>
      <c r="C42" s="71" t="s">
        <v>75</v>
      </c>
      <c r="D42" s="71" t="s">
        <v>128</v>
      </c>
      <c r="E42" s="71" t="s">
        <v>133</v>
      </c>
      <c r="F42" s="71" t="s">
        <v>338</v>
      </c>
      <c r="G42" s="156" t="s">
        <v>186</v>
      </c>
      <c r="H42" s="155">
        <v>-64.8</v>
      </c>
      <c r="I42" s="103">
        <v>-47.3</v>
      </c>
      <c r="J42" s="103"/>
      <c r="K42" s="103">
        <v>0</v>
      </c>
      <c r="L42" s="103"/>
      <c r="M42" s="103">
        <v>0</v>
      </c>
      <c r="N42" s="103">
        <v>0</v>
      </c>
    </row>
    <row r="43" spans="1:14" s="65" customFormat="1" ht="31.5">
      <c r="A43" s="72"/>
      <c r="B43" s="298" t="s">
        <v>180</v>
      </c>
      <c r="C43" s="107" t="s">
        <v>75</v>
      </c>
      <c r="D43" s="107" t="s">
        <v>128</v>
      </c>
      <c r="E43" s="107" t="s">
        <v>133</v>
      </c>
      <c r="F43" s="107" t="s">
        <v>337</v>
      </c>
      <c r="G43" s="183"/>
      <c r="H43" s="162">
        <v>129.19999999999999</v>
      </c>
      <c r="I43" s="114">
        <f>SUM(I44+I45+I46+I47+I49+I48)</f>
        <v>42.7</v>
      </c>
      <c r="J43" s="114">
        <f t="shared" ref="J43" si="3">SUM(J44+J45+J46+J47+J49)</f>
        <v>0</v>
      </c>
      <c r="K43" s="114">
        <f>SUM(K44+K45+K46+K47+K49+K48)</f>
        <v>131.19999999999999</v>
      </c>
      <c r="L43" s="114">
        <f t="shared" ref="L43" si="4">SUM(L44+L45+L46+L47+L49)</f>
        <v>0</v>
      </c>
      <c r="M43" s="114">
        <f>SUM(M44+M45+M46+M47+M49+M48)</f>
        <v>47</v>
      </c>
      <c r="N43" s="114">
        <f>SUM(N44+N45+N46+N47+N49+N48)</f>
        <v>131.19999999999999</v>
      </c>
    </row>
    <row r="44" spans="1:14" s="65" customFormat="1" ht="31.5">
      <c r="A44" s="72"/>
      <c r="B44" s="216" t="s">
        <v>260</v>
      </c>
      <c r="C44" s="71" t="s">
        <v>75</v>
      </c>
      <c r="D44" s="71" t="s">
        <v>128</v>
      </c>
      <c r="E44" s="71" t="s">
        <v>133</v>
      </c>
      <c r="F44" s="71" t="s">
        <v>348</v>
      </c>
      <c r="G44" s="156" t="s">
        <v>138</v>
      </c>
      <c r="H44" s="155">
        <v>1.5</v>
      </c>
      <c r="I44" s="103">
        <v>1.5</v>
      </c>
      <c r="J44" s="103"/>
      <c r="K44" s="103">
        <v>3</v>
      </c>
      <c r="L44" s="103"/>
      <c r="M44" s="103">
        <v>3</v>
      </c>
      <c r="N44" s="103">
        <v>3</v>
      </c>
    </row>
    <row r="45" spans="1:14" s="65" customFormat="1" ht="31.5">
      <c r="A45" s="72"/>
      <c r="B45" s="154" t="s">
        <v>260</v>
      </c>
      <c r="C45" s="71" t="s">
        <v>75</v>
      </c>
      <c r="D45" s="71" t="s">
        <v>128</v>
      </c>
      <c r="E45" s="71" t="s">
        <v>133</v>
      </c>
      <c r="F45" s="71" t="s">
        <v>380</v>
      </c>
      <c r="G45" s="156" t="s">
        <v>138</v>
      </c>
      <c r="H45" s="155">
        <v>34.5</v>
      </c>
      <c r="I45" s="103">
        <v>0</v>
      </c>
      <c r="J45" s="103"/>
      <c r="K45" s="103">
        <v>0</v>
      </c>
      <c r="L45" s="103"/>
      <c r="M45" s="103">
        <v>0</v>
      </c>
      <c r="N45" s="103">
        <v>0</v>
      </c>
    </row>
    <row r="46" spans="1:14" s="65" customFormat="1" ht="31.5">
      <c r="A46" s="72"/>
      <c r="B46" s="216" t="s">
        <v>260</v>
      </c>
      <c r="C46" s="71" t="s">
        <v>75</v>
      </c>
      <c r="D46" s="71" t="s">
        <v>128</v>
      </c>
      <c r="E46" s="71" t="s">
        <v>133</v>
      </c>
      <c r="F46" s="71" t="s">
        <v>345</v>
      </c>
      <c r="G46" s="156" t="s">
        <v>138</v>
      </c>
      <c r="H46" s="162">
        <v>14</v>
      </c>
      <c r="I46" s="155">
        <v>28</v>
      </c>
      <c r="J46" s="106"/>
      <c r="K46" s="155">
        <v>58</v>
      </c>
      <c r="L46" s="106"/>
      <c r="M46" s="155">
        <v>34</v>
      </c>
      <c r="N46" s="155">
        <v>58</v>
      </c>
    </row>
    <row r="47" spans="1:14" s="65" customFormat="1" ht="35.25" customHeight="1">
      <c r="A47" s="72"/>
      <c r="B47" s="154" t="s">
        <v>260</v>
      </c>
      <c r="C47" s="184">
        <v>801</v>
      </c>
      <c r="D47" s="71" t="s">
        <v>128</v>
      </c>
      <c r="E47" s="71" t="s">
        <v>133</v>
      </c>
      <c r="F47" s="71" t="s">
        <v>349</v>
      </c>
      <c r="G47" s="188" t="s">
        <v>138</v>
      </c>
      <c r="H47" s="155">
        <v>77.400000000000006</v>
      </c>
      <c r="I47" s="155">
        <v>0</v>
      </c>
      <c r="J47" s="101"/>
      <c r="K47" s="155">
        <v>45</v>
      </c>
      <c r="L47" s="101"/>
      <c r="M47" s="155">
        <v>0</v>
      </c>
      <c r="N47" s="155">
        <v>45</v>
      </c>
    </row>
    <row r="48" spans="1:14" s="65" customFormat="1" ht="36" customHeight="1">
      <c r="A48" s="72"/>
      <c r="B48" s="154" t="s">
        <v>260</v>
      </c>
      <c r="C48" s="246">
        <v>801</v>
      </c>
      <c r="D48" s="71" t="s">
        <v>128</v>
      </c>
      <c r="E48" s="71" t="s">
        <v>133</v>
      </c>
      <c r="F48" s="71" t="s">
        <v>464</v>
      </c>
      <c r="G48" s="188" t="s">
        <v>138</v>
      </c>
      <c r="H48" s="155">
        <v>77.400000000000006</v>
      </c>
      <c r="I48" s="155">
        <v>13.2</v>
      </c>
      <c r="J48" s="101"/>
      <c r="K48" s="155">
        <v>23.2</v>
      </c>
      <c r="L48" s="101"/>
      <c r="M48" s="155">
        <v>10</v>
      </c>
      <c r="N48" s="155">
        <v>23.2</v>
      </c>
    </row>
    <row r="49" spans="1:14" s="65" customFormat="1" ht="18">
      <c r="A49" s="72"/>
      <c r="B49" s="154" t="s">
        <v>176</v>
      </c>
      <c r="C49" s="74">
        <v>801</v>
      </c>
      <c r="D49" s="71" t="s">
        <v>128</v>
      </c>
      <c r="E49" s="71" t="s">
        <v>133</v>
      </c>
      <c r="F49" s="71" t="s">
        <v>340</v>
      </c>
      <c r="G49" s="156" t="s">
        <v>181</v>
      </c>
      <c r="H49" s="155">
        <v>1.8</v>
      </c>
      <c r="I49" s="155">
        <v>0</v>
      </c>
      <c r="J49" s="101"/>
      <c r="K49" s="155">
        <v>2</v>
      </c>
      <c r="L49" s="101"/>
      <c r="M49" s="155">
        <v>0</v>
      </c>
      <c r="N49" s="155">
        <v>2</v>
      </c>
    </row>
    <row r="50" spans="1:14" s="256" customFormat="1" ht="36" customHeight="1">
      <c r="A50" s="110" t="s">
        <v>314</v>
      </c>
      <c r="B50" s="255" t="s">
        <v>315</v>
      </c>
      <c r="C50" s="107" t="s">
        <v>75</v>
      </c>
      <c r="D50" s="107" t="s">
        <v>128</v>
      </c>
      <c r="E50" s="107" t="s">
        <v>316</v>
      </c>
      <c r="F50" s="71"/>
      <c r="G50" s="71"/>
      <c r="H50" s="112">
        <v>0</v>
      </c>
      <c r="I50" s="114">
        <f>I51</f>
        <v>-0.3</v>
      </c>
      <c r="J50" s="114"/>
      <c r="K50" s="114">
        <f>K51</f>
        <v>0</v>
      </c>
      <c r="L50" s="114"/>
      <c r="M50" s="114">
        <f>M51</f>
        <v>-0.3</v>
      </c>
      <c r="N50" s="114">
        <f>N52</f>
        <v>0</v>
      </c>
    </row>
    <row r="51" spans="1:14" s="256" customFormat="1" ht="31.5">
      <c r="A51" s="257"/>
      <c r="B51" s="83" t="s">
        <v>317</v>
      </c>
      <c r="C51" s="107" t="s">
        <v>75</v>
      </c>
      <c r="D51" s="107" t="s">
        <v>128</v>
      </c>
      <c r="E51" s="107" t="s">
        <v>316</v>
      </c>
      <c r="F51" s="107" t="s">
        <v>350</v>
      </c>
      <c r="G51" s="107"/>
      <c r="H51" s="112">
        <v>0</v>
      </c>
      <c r="I51" s="114">
        <f>I52</f>
        <v>-0.3</v>
      </c>
      <c r="J51" s="114"/>
      <c r="K51" s="114">
        <f>K52</f>
        <v>0</v>
      </c>
      <c r="L51" s="114"/>
      <c r="M51" s="114">
        <f>M52</f>
        <v>-0.3</v>
      </c>
      <c r="N51" s="114">
        <f>N52</f>
        <v>0</v>
      </c>
    </row>
    <row r="52" spans="1:14" s="256" customFormat="1" ht="15.75">
      <c r="A52" s="257"/>
      <c r="B52" s="154" t="s">
        <v>155</v>
      </c>
      <c r="C52" s="247">
        <v>801</v>
      </c>
      <c r="D52" s="71" t="s">
        <v>128</v>
      </c>
      <c r="E52" s="71" t="s">
        <v>316</v>
      </c>
      <c r="F52" s="71" t="s">
        <v>350</v>
      </c>
      <c r="G52" s="258">
        <v>540</v>
      </c>
      <c r="H52" s="117">
        <v>0</v>
      </c>
      <c r="I52" s="103">
        <v>-0.3</v>
      </c>
      <c r="J52" s="103"/>
      <c r="K52" s="103">
        <v>0</v>
      </c>
      <c r="L52" s="103"/>
      <c r="M52" s="103">
        <v>-0.3</v>
      </c>
      <c r="N52" s="103">
        <v>0</v>
      </c>
    </row>
    <row r="53" spans="1:14" s="65" customFormat="1" ht="18">
      <c r="A53" s="110" t="s">
        <v>322</v>
      </c>
      <c r="B53" s="259" t="s">
        <v>318</v>
      </c>
      <c r="C53" s="107" t="s">
        <v>75</v>
      </c>
      <c r="D53" s="107" t="s">
        <v>128</v>
      </c>
      <c r="E53" s="107" t="s">
        <v>137</v>
      </c>
      <c r="F53" s="260"/>
      <c r="G53" s="261"/>
      <c r="H53" s="162">
        <v>-40</v>
      </c>
      <c r="I53" s="253">
        <f>SUM(I54)</f>
        <v>0</v>
      </c>
      <c r="J53" s="114"/>
      <c r="K53" s="253">
        <f>K54</f>
        <v>120</v>
      </c>
      <c r="L53" s="114"/>
      <c r="M53" s="253">
        <f>SUM(M54)</f>
        <v>40</v>
      </c>
      <c r="N53" s="253">
        <f>N54</f>
        <v>120</v>
      </c>
    </row>
    <row r="54" spans="1:14" s="65" customFormat="1" ht="18">
      <c r="A54" s="72"/>
      <c r="B54" s="299" t="s">
        <v>319</v>
      </c>
      <c r="C54" s="107" t="s">
        <v>75</v>
      </c>
      <c r="D54" s="107" t="s">
        <v>128</v>
      </c>
      <c r="E54" s="107" t="s">
        <v>137</v>
      </c>
      <c r="F54" s="260" t="s">
        <v>351</v>
      </c>
      <c r="G54" s="276"/>
      <c r="H54" s="112">
        <v>-40</v>
      </c>
      <c r="I54" s="277">
        <f>I55</f>
        <v>0</v>
      </c>
      <c r="J54" s="114"/>
      <c r="K54" s="277">
        <f>K55</f>
        <v>120</v>
      </c>
      <c r="L54" s="114"/>
      <c r="M54" s="277">
        <f>M55</f>
        <v>40</v>
      </c>
      <c r="N54" s="277">
        <f>N55</f>
        <v>120</v>
      </c>
    </row>
    <row r="55" spans="1:14" s="65" customFormat="1" ht="18">
      <c r="A55" s="72"/>
      <c r="B55" s="263" t="s">
        <v>320</v>
      </c>
      <c r="C55" s="246">
        <v>801</v>
      </c>
      <c r="D55" s="71" t="s">
        <v>128</v>
      </c>
      <c r="E55" s="71" t="s">
        <v>137</v>
      </c>
      <c r="F55" s="262" t="s">
        <v>351</v>
      </c>
      <c r="G55" s="264" t="s">
        <v>321</v>
      </c>
      <c r="H55" s="155">
        <v>-40</v>
      </c>
      <c r="I55" s="189">
        <v>0</v>
      </c>
      <c r="J55" s="103"/>
      <c r="K55" s="189">
        <v>120</v>
      </c>
      <c r="L55" s="103"/>
      <c r="M55" s="189">
        <v>40</v>
      </c>
      <c r="N55" s="189">
        <v>120</v>
      </c>
    </row>
    <row r="56" spans="1:14" s="65" customFormat="1" ht="18">
      <c r="A56" s="110" t="s">
        <v>145</v>
      </c>
      <c r="B56" s="126" t="s">
        <v>229</v>
      </c>
      <c r="C56" s="107" t="s">
        <v>75</v>
      </c>
      <c r="D56" s="107" t="s">
        <v>129</v>
      </c>
      <c r="E56" s="107"/>
      <c r="F56" s="107"/>
      <c r="G56" s="183"/>
      <c r="H56" s="162">
        <v>1.2</v>
      </c>
      <c r="I56" s="162">
        <f>SUM(I57)</f>
        <v>32.099999999999994</v>
      </c>
      <c r="J56" s="162">
        <f t="shared" ref="J56:N57" si="5">SUM(J57)</f>
        <v>0</v>
      </c>
      <c r="K56" s="162">
        <f t="shared" si="5"/>
        <v>172.6</v>
      </c>
      <c r="L56" s="162">
        <f t="shared" si="5"/>
        <v>0</v>
      </c>
      <c r="M56" s="162">
        <f>SUM(M57)</f>
        <v>33.799999999999997</v>
      </c>
      <c r="N56" s="162">
        <f t="shared" si="5"/>
        <v>179</v>
      </c>
    </row>
    <row r="57" spans="1:14" s="65" customFormat="1" ht="23.25" customHeight="1">
      <c r="A57" s="110" t="s">
        <v>147</v>
      </c>
      <c r="B57" s="126" t="s">
        <v>221</v>
      </c>
      <c r="C57" s="107" t="s">
        <v>75</v>
      </c>
      <c r="D57" s="107" t="s">
        <v>129</v>
      </c>
      <c r="E57" s="107" t="s">
        <v>134</v>
      </c>
      <c r="F57" s="107"/>
      <c r="G57" s="183"/>
      <c r="H57" s="162">
        <v>1.2</v>
      </c>
      <c r="I57" s="162">
        <f>SUM(I58)</f>
        <v>32.099999999999994</v>
      </c>
      <c r="J57" s="162">
        <f t="shared" si="5"/>
        <v>0</v>
      </c>
      <c r="K57" s="162">
        <f t="shared" si="5"/>
        <v>172.6</v>
      </c>
      <c r="L57" s="162">
        <f t="shared" si="5"/>
        <v>0</v>
      </c>
      <c r="M57" s="162">
        <f>SUM(M58)</f>
        <v>33.799999999999997</v>
      </c>
      <c r="N57" s="162">
        <f t="shared" si="5"/>
        <v>179</v>
      </c>
    </row>
    <row r="58" spans="1:14" s="65" customFormat="1" ht="31.5">
      <c r="A58" s="72"/>
      <c r="B58" s="126" t="s">
        <v>230</v>
      </c>
      <c r="C58" s="185">
        <v>801</v>
      </c>
      <c r="D58" s="107" t="s">
        <v>129</v>
      </c>
      <c r="E58" s="107" t="s">
        <v>134</v>
      </c>
      <c r="F58" s="107" t="s">
        <v>352</v>
      </c>
      <c r="G58" s="183"/>
      <c r="H58" s="162">
        <v>1.2</v>
      </c>
      <c r="I58" s="162">
        <f>I59+I60</f>
        <v>32.099999999999994</v>
      </c>
      <c r="J58" s="155">
        <f t="shared" ref="J58:N58" si="6">SUM(J59+J60)</f>
        <v>0</v>
      </c>
      <c r="K58" s="162">
        <f t="shared" si="6"/>
        <v>172.6</v>
      </c>
      <c r="L58" s="162">
        <f t="shared" si="6"/>
        <v>0</v>
      </c>
      <c r="M58" s="162">
        <f>M59+M60</f>
        <v>33.799999999999997</v>
      </c>
      <c r="N58" s="162">
        <f t="shared" si="6"/>
        <v>179</v>
      </c>
    </row>
    <row r="59" spans="1:14" s="65" customFormat="1" ht="23.25" customHeight="1">
      <c r="A59" s="72"/>
      <c r="B59" s="154" t="s">
        <v>204</v>
      </c>
      <c r="C59" s="184">
        <v>801</v>
      </c>
      <c r="D59" s="71" t="s">
        <v>129</v>
      </c>
      <c r="E59" s="71" t="s">
        <v>134</v>
      </c>
      <c r="F59" s="71" t="s">
        <v>352</v>
      </c>
      <c r="G59" s="156" t="s">
        <v>130</v>
      </c>
      <c r="H59" s="155">
        <v>0.9</v>
      </c>
      <c r="I59" s="103">
        <v>16.399999999999999</v>
      </c>
      <c r="J59" s="103"/>
      <c r="K59" s="103">
        <v>120.5</v>
      </c>
      <c r="L59" s="103"/>
      <c r="M59" s="103">
        <v>16.7</v>
      </c>
      <c r="N59" s="103">
        <v>124.9</v>
      </c>
    </row>
    <row r="60" spans="1:14" s="65" customFormat="1" ht="47.25">
      <c r="A60" s="72"/>
      <c r="B60" s="154" t="s">
        <v>205</v>
      </c>
      <c r="C60" s="71" t="s">
        <v>75</v>
      </c>
      <c r="D60" s="71" t="s">
        <v>129</v>
      </c>
      <c r="E60" s="71" t="s">
        <v>134</v>
      </c>
      <c r="F60" s="71" t="s">
        <v>352</v>
      </c>
      <c r="G60" s="156" t="s">
        <v>186</v>
      </c>
      <c r="H60" s="155">
        <v>0.3</v>
      </c>
      <c r="I60" s="103">
        <v>15.7</v>
      </c>
      <c r="J60" s="103"/>
      <c r="K60" s="103">
        <v>52.1</v>
      </c>
      <c r="L60" s="103"/>
      <c r="M60" s="103">
        <v>17.100000000000001</v>
      </c>
      <c r="N60" s="103">
        <v>54.1</v>
      </c>
    </row>
    <row r="61" spans="1:14" s="65" customFormat="1" ht="18" hidden="1" customHeight="1">
      <c r="A61" s="72" t="s">
        <v>148</v>
      </c>
      <c r="B61" s="154" t="s">
        <v>146</v>
      </c>
      <c r="C61" s="107" t="s">
        <v>75</v>
      </c>
      <c r="D61" s="71" t="s">
        <v>134</v>
      </c>
      <c r="E61" s="71"/>
      <c r="F61" s="71"/>
      <c r="G61" s="156"/>
      <c r="H61" s="155">
        <v>3</v>
      </c>
      <c r="I61" s="156" t="s">
        <v>381</v>
      </c>
      <c r="J61" s="103"/>
      <c r="K61" s="156" t="s">
        <v>381</v>
      </c>
      <c r="L61" s="103"/>
      <c r="M61" s="156" t="s">
        <v>381</v>
      </c>
      <c r="N61" s="156" t="s">
        <v>381</v>
      </c>
    </row>
    <row r="62" spans="1:14" s="65" customFormat="1" ht="18">
      <c r="A62" s="110" t="s">
        <v>148</v>
      </c>
      <c r="B62" s="126" t="s">
        <v>146</v>
      </c>
      <c r="C62" s="107" t="s">
        <v>75</v>
      </c>
      <c r="D62" s="107" t="s">
        <v>134</v>
      </c>
      <c r="E62" s="107"/>
      <c r="F62" s="107"/>
      <c r="G62" s="183"/>
      <c r="H62" s="162">
        <v>1.2</v>
      </c>
      <c r="I62" s="162">
        <f>I63+I67+I70</f>
        <v>-119.89999999999999</v>
      </c>
      <c r="J62" s="162">
        <f t="shared" ref="J62" si="7">J63+J67+J70</f>
        <v>0</v>
      </c>
      <c r="K62" s="162">
        <f>K63+K67+K70</f>
        <v>86.210000000000008</v>
      </c>
      <c r="L62" s="162">
        <f t="shared" ref="L62" si="8">L63+L67+L70</f>
        <v>0</v>
      </c>
      <c r="M62" s="162">
        <f>M63+M67+M70</f>
        <v>-36.700000000000003</v>
      </c>
      <c r="N62" s="162">
        <f>N63+N67+N70</f>
        <v>76.84</v>
      </c>
    </row>
    <row r="63" spans="1:14" s="65" customFormat="1" ht="47.25">
      <c r="A63" s="110" t="s">
        <v>297</v>
      </c>
      <c r="B63" s="131" t="s">
        <v>292</v>
      </c>
      <c r="C63" s="107" t="s">
        <v>75</v>
      </c>
      <c r="D63" s="107" t="s">
        <v>134</v>
      </c>
      <c r="E63" s="107" t="s">
        <v>298</v>
      </c>
      <c r="F63" s="107"/>
      <c r="G63" s="132"/>
      <c r="H63" s="114">
        <v>20</v>
      </c>
      <c r="I63" s="114">
        <f>I64</f>
        <v>-124.3</v>
      </c>
      <c r="J63" s="114"/>
      <c r="K63" s="114">
        <f>K64</f>
        <v>30.04</v>
      </c>
      <c r="L63" s="114"/>
      <c r="M63" s="114">
        <f>M64</f>
        <v>-36.700000000000003</v>
      </c>
      <c r="N63" s="114">
        <f>N64</f>
        <v>30.04</v>
      </c>
    </row>
    <row r="64" spans="1:14" s="65" customFormat="1" ht="36.75" customHeight="1">
      <c r="A64" s="110"/>
      <c r="B64" s="79" t="s">
        <v>236</v>
      </c>
      <c r="C64" s="107" t="s">
        <v>75</v>
      </c>
      <c r="D64" s="107" t="s">
        <v>134</v>
      </c>
      <c r="E64" s="107" t="s">
        <v>298</v>
      </c>
      <c r="F64" s="107" t="s">
        <v>388</v>
      </c>
      <c r="G64" s="107"/>
      <c r="H64" s="114">
        <v>10</v>
      </c>
      <c r="I64" s="114">
        <f>I65+I66</f>
        <v>-124.3</v>
      </c>
      <c r="J64" s="114">
        <f t="shared" ref="J64" si="9">SUM(J63)</f>
        <v>0</v>
      </c>
      <c r="K64" s="114">
        <f>SUM(K65+K66)</f>
        <v>30.04</v>
      </c>
      <c r="L64" s="114">
        <f t="shared" ref="L64" si="10">SUM(L63)</f>
        <v>0</v>
      </c>
      <c r="M64" s="114">
        <f>M65+M66</f>
        <v>-36.700000000000003</v>
      </c>
      <c r="N64" s="114">
        <f>SUM(N65+N66)</f>
        <v>30.04</v>
      </c>
    </row>
    <row r="65" spans="1:18" s="66" customFormat="1" ht="33.75" customHeight="1">
      <c r="A65" s="70"/>
      <c r="B65" s="157" t="s">
        <v>260</v>
      </c>
      <c r="C65" s="184">
        <v>801</v>
      </c>
      <c r="D65" s="71" t="s">
        <v>134</v>
      </c>
      <c r="E65" s="71" t="s">
        <v>298</v>
      </c>
      <c r="F65" s="71" t="s">
        <v>353</v>
      </c>
      <c r="G65" s="71" t="s">
        <v>138</v>
      </c>
      <c r="H65" s="117">
        <v>10</v>
      </c>
      <c r="I65" s="117">
        <v>-119.3</v>
      </c>
      <c r="J65" s="117"/>
      <c r="K65" s="117">
        <v>15.04</v>
      </c>
      <c r="L65" s="117"/>
      <c r="M65" s="117">
        <v>-46.7</v>
      </c>
      <c r="N65" s="117">
        <v>15.04</v>
      </c>
    </row>
    <row r="66" spans="1:18" s="66" customFormat="1" ht="33.75" customHeight="1">
      <c r="A66" s="70"/>
      <c r="B66" s="216" t="s">
        <v>260</v>
      </c>
      <c r="C66" s="184">
        <v>801</v>
      </c>
      <c r="D66" s="71" t="s">
        <v>134</v>
      </c>
      <c r="E66" s="71" t="s">
        <v>298</v>
      </c>
      <c r="F66" s="71" t="s">
        <v>357</v>
      </c>
      <c r="G66" s="71" t="s">
        <v>138</v>
      </c>
      <c r="H66" s="117">
        <v>10</v>
      </c>
      <c r="I66" s="117">
        <v>-5</v>
      </c>
      <c r="J66" s="117"/>
      <c r="K66" s="117">
        <v>15</v>
      </c>
      <c r="L66" s="117"/>
      <c r="M66" s="117">
        <v>10</v>
      </c>
      <c r="N66" s="117">
        <v>15</v>
      </c>
    </row>
    <row r="67" spans="1:18" s="66" customFormat="1" ht="21" customHeight="1">
      <c r="A67" s="70" t="s">
        <v>231</v>
      </c>
      <c r="B67" s="79" t="s">
        <v>222</v>
      </c>
      <c r="C67" s="107" t="s">
        <v>75</v>
      </c>
      <c r="D67" s="107" t="s">
        <v>134</v>
      </c>
      <c r="E67" s="107" t="s">
        <v>227</v>
      </c>
      <c r="F67" s="107"/>
      <c r="G67" s="107"/>
      <c r="H67" s="112">
        <v>4</v>
      </c>
      <c r="I67" s="112">
        <f>I68</f>
        <v>9.4</v>
      </c>
      <c r="J67" s="112"/>
      <c r="K67" s="112">
        <f>K68</f>
        <v>41.17</v>
      </c>
      <c r="L67" s="112"/>
      <c r="M67" s="112">
        <f>M68</f>
        <v>0</v>
      </c>
      <c r="N67" s="112">
        <v>31.8</v>
      </c>
    </row>
    <row r="68" spans="1:18" s="66" customFormat="1" ht="21.75" customHeight="1">
      <c r="A68" s="70"/>
      <c r="B68" s="278" t="s">
        <v>236</v>
      </c>
      <c r="C68" s="107" t="s">
        <v>75</v>
      </c>
      <c r="D68" s="107" t="s">
        <v>134</v>
      </c>
      <c r="E68" s="107" t="s">
        <v>227</v>
      </c>
      <c r="F68" s="107" t="s">
        <v>354</v>
      </c>
      <c r="G68" s="107"/>
      <c r="H68" s="112">
        <v>4</v>
      </c>
      <c r="I68" s="112">
        <f>I69</f>
        <v>9.4</v>
      </c>
      <c r="J68" s="112"/>
      <c r="K68" s="112">
        <f>K69</f>
        <v>41.17</v>
      </c>
      <c r="L68" s="112"/>
      <c r="M68" s="112">
        <f>M69</f>
        <v>0</v>
      </c>
      <c r="N68" s="112">
        <v>31.8</v>
      </c>
      <c r="R68" s="270"/>
    </row>
    <row r="69" spans="1:18" s="65" customFormat="1" ht="31.5">
      <c r="A69" s="110"/>
      <c r="B69" s="129" t="s">
        <v>260</v>
      </c>
      <c r="C69" s="71" t="s">
        <v>75</v>
      </c>
      <c r="D69" s="71" t="s">
        <v>134</v>
      </c>
      <c r="E69" s="71" t="s">
        <v>227</v>
      </c>
      <c r="F69" s="71" t="s">
        <v>354</v>
      </c>
      <c r="G69" s="130" t="s">
        <v>138</v>
      </c>
      <c r="H69" s="117">
        <v>4</v>
      </c>
      <c r="I69" s="117">
        <v>9.4</v>
      </c>
      <c r="J69" s="117"/>
      <c r="K69" s="117">
        <v>41.17</v>
      </c>
      <c r="L69" s="117"/>
      <c r="M69" s="117">
        <v>0</v>
      </c>
      <c r="N69" s="117">
        <v>31.8</v>
      </c>
    </row>
    <row r="70" spans="1:18" s="66" customFormat="1" ht="31.5">
      <c r="A70" s="70" t="s">
        <v>299</v>
      </c>
      <c r="B70" s="79" t="s">
        <v>300</v>
      </c>
      <c r="C70" s="107" t="s">
        <v>75</v>
      </c>
      <c r="D70" s="107" t="s">
        <v>134</v>
      </c>
      <c r="E70" s="107" t="s">
        <v>301</v>
      </c>
      <c r="F70" s="71"/>
      <c r="G70" s="130"/>
      <c r="H70" s="117">
        <v>-21</v>
      </c>
      <c r="I70" s="112">
        <f>I71+I73+I75+I85</f>
        <v>-5</v>
      </c>
      <c r="J70" s="112"/>
      <c r="K70" s="112">
        <f>K71+K73+K75+K85</f>
        <v>15</v>
      </c>
      <c r="L70" s="112"/>
      <c r="M70" s="112">
        <f>M71+M73+M75+M85</f>
        <v>0</v>
      </c>
      <c r="N70" s="112">
        <f>N71+N73+N75+N85</f>
        <v>15</v>
      </c>
    </row>
    <row r="71" spans="1:18" s="66" customFormat="1" ht="47.25">
      <c r="A71" s="70"/>
      <c r="B71" s="136" t="s">
        <v>419</v>
      </c>
      <c r="C71" s="107" t="s">
        <v>75</v>
      </c>
      <c r="D71" s="107" t="s">
        <v>134</v>
      </c>
      <c r="E71" s="107" t="s">
        <v>301</v>
      </c>
      <c r="F71" s="107" t="s">
        <v>355</v>
      </c>
      <c r="G71" s="132"/>
      <c r="H71" s="112">
        <v>5</v>
      </c>
      <c r="I71" s="112">
        <f>I72</f>
        <v>0</v>
      </c>
      <c r="J71" s="162"/>
      <c r="K71" s="112">
        <v>5</v>
      </c>
      <c r="L71" s="162"/>
      <c r="M71" s="112">
        <f>M72</f>
        <v>0</v>
      </c>
      <c r="N71" s="112">
        <v>5</v>
      </c>
    </row>
    <row r="72" spans="1:18" s="65" customFormat="1" ht="31.5">
      <c r="A72" s="110"/>
      <c r="B72" s="129" t="s">
        <v>206</v>
      </c>
      <c r="C72" s="71" t="s">
        <v>75</v>
      </c>
      <c r="D72" s="71" t="s">
        <v>134</v>
      </c>
      <c r="E72" s="71" t="s">
        <v>301</v>
      </c>
      <c r="F72" s="71" t="s">
        <v>355</v>
      </c>
      <c r="G72" s="130" t="s">
        <v>138</v>
      </c>
      <c r="H72" s="114">
        <v>5</v>
      </c>
      <c r="I72" s="117">
        <v>0</v>
      </c>
      <c r="J72" s="117"/>
      <c r="K72" s="117">
        <v>5</v>
      </c>
      <c r="L72" s="117"/>
      <c r="M72" s="117">
        <v>0</v>
      </c>
      <c r="N72" s="117">
        <v>5</v>
      </c>
    </row>
    <row r="73" spans="1:18" s="65" customFormat="1" ht="52.5" customHeight="1">
      <c r="A73" s="110"/>
      <c r="B73" s="136" t="s">
        <v>419</v>
      </c>
      <c r="C73" s="107" t="s">
        <v>75</v>
      </c>
      <c r="D73" s="107" t="s">
        <v>134</v>
      </c>
      <c r="E73" s="107" t="s">
        <v>301</v>
      </c>
      <c r="F73" s="107" t="s">
        <v>356</v>
      </c>
      <c r="G73" s="132"/>
      <c r="H73" s="114">
        <v>-36</v>
      </c>
      <c r="I73" s="112">
        <v>0</v>
      </c>
      <c r="J73" s="112"/>
      <c r="K73" s="112">
        <v>0</v>
      </c>
      <c r="L73" s="112"/>
      <c r="M73" s="112">
        <v>0</v>
      </c>
      <c r="N73" s="112">
        <v>0</v>
      </c>
    </row>
    <row r="74" spans="1:18" s="66" customFormat="1" ht="31.5">
      <c r="A74" s="70"/>
      <c r="B74" s="283" t="s">
        <v>206</v>
      </c>
      <c r="C74" s="71" t="s">
        <v>75</v>
      </c>
      <c r="D74" s="71" t="s">
        <v>134</v>
      </c>
      <c r="E74" s="71" t="s">
        <v>301</v>
      </c>
      <c r="F74" s="71" t="s">
        <v>356</v>
      </c>
      <c r="G74" s="156" t="s">
        <v>138</v>
      </c>
      <c r="H74" s="117">
        <v>-36</v>
      </c>
      <c r="I74" s="117">
        <v>0</v>
      </c>
      <c r="J74" s="117"/>
      <c r="K74" s="117">
        <v>0</v>
      </c>
      <c r="L74" s="117"/>
      <c r="M74" s="117">
        <v>0</v>
      </c>
      <c r="N74" s="117">
        <v>0</v>
      </c>
    </row>
    <row r="75" spans="1:18" s="66" customFormat="1" ht="31.5">
      <c r="A75" s="70"/>
      <c r="B75" s="136" t="s">
        <v>420</v>
      </c>
      <c r="C75" s="107" t="s">
        <v>75</v>
      </c>
      <c r="D75" s="107" t="s">
        <v>134</v>
      </c>
      <c r="E75" s="107" t="s">
        <v>301</v>
      </c>
      <c r="F75" s="107" t="s">
        <v>358</v>
      </c>
      <c r="G75" s="183"/>
      <c r="H75" s="112">
        <v>5</v>
      </c>
      <c r="I75" s="112">
        <f>I76</f>
        <v>-5</v>
      </c>
      <c r="J75" s="112"/>
      <c r="K75" s="112">
        <f>K76</f>
        <v>5</v>
      </c>
      <c r="L75" s="112"/>
      <c r="M75" s="112">
        <f>M76</f>
        <v>0</v>
      </c>
      <c r="N75" s="112">
        <f>N76</f>
        <v>5</v>
      </c>
    </row>
    <row r="76" spans="1:18" s="66" customFormat="1" ht="31.5">
      <c r="A76" s="70"/>
      <c r="B76" s="154" t="s">
        <v>206</v>
      </c>
      <c r="C76" s="71" t="s">
        <v>75</v>
      </c>
      <c r="D76" s="71" t="s">
        <v>134</v>
      </c>
      <c r="E76" s="71" t="s">
        <v>301</v>
      </c>
      <c r="F76" s="71" t="s">
        <v>358</v>
      </c>
      <c r="G76" s="156" t="s">
        <v>138</v>
      </c>
      <c r="H76" s="117">
        <v>5</v>
      </c>
      <c r="I76" s="117">
        <v>-5</v>
      </c>
      <c r="J76" s="117"/>
      <c r="K76" s="117">
        <v>5</v>
      </c>
      <c r="L76" s="117"/>
      <c r="M76" s="117">
        <v>0</v>
      </c>
      <c r="N76" s="117">
        <v>5</v>
      </c>
    </row>
    <row r="77" spans="1:18" s="65" customFormat="1" ht="18" hidden="1" customHeight="1">
      <c r="A77" s="110"/>
      <c r="B77" s="126" t="s">
        <v>206</v>
      </c>
      <c r="C77" s="71" t="s">
        <v>75</v>
      </c>
      <c r="D77" s="107" t="s">
        <v>134</v>
      </c>
      <c r="E77" s="107" t="s">
        <v>301</v>
      </c>
      <c r="F77" s="107" t="s">
        <v>359</v>
      </c>
      <c r="G77" s="107" t="s">
        <v>138</v>
      </c>
      <c r="H77" s="112">
        <v>5</v>
      </c>
      <c r="I77" s="114">
        <v>5</v>
      </c>
      <c r="J77" s="114"/>
      <c r="K77" s="114">
        <v>5</v>
      </c>
      <c r="L77" s="114"/>
      <c r="M77" s="114">
        <v>5</v>
      </c>
      <c r="N77" s="114">
        <v>5</v>
      </c>
    </row>
    <row r="78" spans="1:18" s="66" customFormat="1" ht="18" hidden="1" customHeight="1">
      <c r="A78" s="70" t="s">
        <v>149</v>
      </c>
      <c r="B78" s="161" t="s">
        <v>125</v>
      </c>
      <c r="C78" s="107" t="s">
        <v>75</v>
      </c>
      <c r="D78" s="71" t="s">
        <v>131</v>
      </c>
      <c r="E78" s="71"/>
      <c r="F78" s="71"/>
      <c r="G78" s="71"/>
      <c r="H78" s="117">
        <v>0</v>
      </c>
      <c r="I78" s="114">
        <v>138</v>
      </c>
      <c r="J78" s="114"/>
      <c r="K78" s="114">
        <v>138</v>
      </c>
      <c r="L78" s="114"/>
      <c r="M78" s="114">
        <v>138</v>
      </c>
      <c r="N78" s="114">
        <v>138</v>
      </c>
    </row>
    <row r="79" spans="1:18" s="66" customFormat="1" ht="31.5" hidden="1" customHeight="1">
      <c r="A79" s="70" t="s">
        <v>150</v>
      </c>
      <c r="B79" s="154" t="s">
        <v>183</v>
      </c>
      <c r="C79" s="107" t="s">
        <v>75</v>
      </c>
      <c r="D79" s="71" t="s">
        <v>131</v>
      </c>
      <c r="E79" s="71" t="s">
        <v>184</v>
      </c>
      <c r="F79" s="71"/>
      <c r="G79" s="71"/>
      <c r="H79" s="117">
        <v>0</v>
      </c>
      <c r="I79" s="117">
        <v>138</v>
      </c>
      <c r="J79" s="117"/>
      <c r="K79" s="117">
        <v>138</v>
      </c>
      <c r="L79" s="117"/>
      <c r="M79" s="117">
        <v>138</v>
      </c>
      <c r="N79" s="117">
        <v>138</v>
      </c>
    </row>
    <row r="80" spans="1:18" s="66" customFormat="1" ht="18" hidden="1" customHeight="1">
      <c r="A80" s="70"/>
      <c r="B80" s="154" t="s">
        <v>280</v>
      </c>
      <c r="C80" s="71" t="s">
        <v>75</v>
      </c>
      <c r="D80" s="71" t="s">
        <v>131</v>
      </c>
      <c r="E80" s="71" t="s">
        <v>184</v>
      </c>
      <c r="F80" s="71" t="s">
        <v>360</v>
      </c>
      <c r="G80" s="71"/>
      <c r="H80" s="117">
        <v>0</v>
      </c>
      <c r="I80" s="117">
        <v>0</v>
      </c>
      <c r="J80" s="117"/>
      <c r="K80" s="117">
        <v>0</v>
      </c>
      <c r="L80" s="117"/>
      <c r="M80" s="117">
        <v>0</v>
      </c>
      <c r="N80" s="117">
        <v>0</v>
      </c>
    </row>
    <row r="81" spans="1:14" s="65" customFormat="1" ht="18" hidden="1" customHeight="1">
      <c r="A81" s="110"/>
      <c r="B81" s="126" t="s">
        <v>206</v>
      </c>
      <c r="C81" s="107" t="s">
        <v>75</v>
      </c>
      <c r="D81" s="107" t="s">
        <v>131</v>
      </c>
      <c r="E81" s="107" t="s">
        <v>184</v>
      </c>
      <c r="F81" s="107" t="s">
        <v>360</v>
      </c>
      <c r="G81" s="107" t="s">
        <v>138</v>
      </c>
      <c r="H81" s="112">
        <v>0</v>
      </c>
      <c r="I81" s="71" t="s">
        <v>278</v>
      </c>
      <c r="J81" s="117"/>
      <c r="K81" s="71" t="s">
        <v>278</v>
      </c>
      <c r="L81" s="117"/>
      <c r="M81" s="71" t="s">
        <v>278</v>
      </c>
      <c r="N81" s="71" t="s">
        <v>278</v>
      </c>
    </row>
    <row r="82" spans="1:14" s="66" customFormat="1" ht="18" hidden="1" customHeight="1">
      <c r="A82" s="70"/>
      <c r="B82" s="161" t="s">
        <v>280</v>
      </c>
      <c r="C82" s="71" t="s">
        <v>75</v>
      </c>
      <c r="D82" s="71" t="s">
        <v>131</v>
      </c>
      <c r="E82" s="71" t="s">
        <v>184</v>
      </c>
      <c r="F82" s="71" t="s">
        <v>245</v>
      </c>
      <c r="G82" s="71"/>
      <c r="H82" s="117">
        <v>0</v>
      </c>
      <c r="I82" s="71" t="s">
        <v>382</v>
      </c>
      <c r="J82" s="117"/>
      <c r="K82" s="71" t="s">
        <v>382</v>
      </c>
      <c r="L82" s="117"/>
      <c r="M82" s="71" t="s">
        <v>382</v>
      </c>
      <c r="N82" s="71" t="s">
        <v>382</v>
      </c>
    </row>
    <row r="83" spans="1:14" s="66" customFormat="1" ht="31.5" hidden="1" customHeight="1">
      <c r="A83" s="70"/>
      <c r="B83" s="154" t="s">
        <v>206</v>
      </c>
      <c r="C83" s="107" t="s">
        <v>75</v>
      </c>
      <c r="D83" s="71" t="s">
        <v>131</v>
      </c>
      <c r="E83" s="71" t="s">
        <v>184</v>
      </c>
      <c r="F83" s="71" t="s">
        <v>360</v>
      </c>
      <c r="G83" s="71" t="s">
        <v>138</v>
      </c>
      <c r="H83" s="117">
        <v>0</v>
      </c>
      <c r="I83" s="112">
        <v>138</v>
      </c>
      <c r="J83" s="112"/>
      <c r="K83" s="112">
        <v>138</v>
      </c>
      <c r="L83" s="112"/>
      <c r="M83" s="112">
        <v>138</v>
      </c>
      <c r="N83" s="112">
        <v>138</v>
      </c>
    </row>
    <row r="84" spans="1:14" s="66" customFormat="1" ht="18" hidden="1" customHeight="1">
      <c r="A84" s="70"/>
      <c r="B84" s="154" t="s">
        <v>155</v>
      </c>
      <c r="C84" s="71" t="s">
        <v>75</v>
      </c>
      <c r="D84" s="71" t="s">
        <v>131</v>
      </c>
      <c r="E84" s="71" t="s">
        <v>184</v>
      </c>
      <c r="F84" s="71" t="s">
        <v>360</v>
      </c>
      <c r="G84" s="71" t="s">
        <v>139</v>
      </c>
      <c r="H84" s="117">
        <v>0</v>
      </c>
      <c r="I84" s="71" t="s">
        <v>278</v>
      </c>
      <c r="J84" s="117"/>
      <c r="K84" s="71" t="s">
        <v>278</v>
      </c>
      <c r="L84" s="117"/>
      <c r="M84" s="71" t="s">
        <v>278</v>
      </c>
      <c r="N84" s="71" t="s">
        <v>278</v>
      </c>
    </row>
    <row r="85" spans="1:14" s="66" customFormat="1" ht="18">
      <c r="A85" s="70"/>
      <c r="B85" s="136" t="s">
        <v>421</v>
      </c>
      <c r="C85" s="107" t="s">
        <v>75</v>
      </c>
      <c r="D85" s="107" t="s">
        <v>134</v>
      </c>
      <c r="E85" s="107" t="s">
        <v>301</v>
      </c>
      <c r="F85" s="107" t="s">
        <v>359</v>
      </c>
      <c r="G85" s="183"/>
      <c r="H85" s="112">
        <v>5</v>
      </c>
      <c r="I85" s="112">
        <f>I86</f>
        <v>0</v>
      </c>
      <c r="J85" s="112"/>
      <c r="K85" s="112">
        <v>5</v>
      </c>
      <c r="L85" s="112"/>
      <c r="M85" s="112">
        <f>M86</f>
        <v>0</v>
      </c>
      <c r="N85" s="112">
        <v>5</v>
      </c>
    </row>
    <row r="86" spans="1:14" s="66" customFormat="1" ht="31.5">
      <c r="A86" s="70"/>
      <c r="B86" s="154" t="s">
        <v>206</v>
      </c>
      <c r="C86" s="71" t="s">
        <v>75</v>
      </c>
      <c r="D86" s="71" t="s">
        <v>134</v>
      </c>
      <c r="E86" s="71" t="s">
        <v>301</v>
      </c>
      <c r="F86" s="71" t="s">
        <v>359</v>
      </c>
      <c r="G86" s="156" t="s">
        <v>138</v>
      </c>
      <c r="H86" s="117">
        <v>5</v>
      </c>
      <c r="I86" s="117">
        <v>0</v>
      </c>
      <c r="J86" s="117"/>
      <c r="K86" s="117">
        <v>5</v>
      </c>
      <c r="L86" s="117"/>
      <c r="M86" s="117">
        <v>0</v>
      </c>
      <c r="N86" s="117">
        <v>5</v>
      </c>
    </row>
    <row r="87" spans="1:14" s="65" customFormat="1" ht="18">
      <c r="A87" s="110" t="s">
        <v>149</v>
      </c>
      <c r="B87" s="131" t="s">
        <v>125</v>
      </c>
      <c r="C87" s="107" t="s">
        <v>75</v>
      </c>
      <c r="D87" s="107" t="s">
        <v>131</v>
      </c>
      <c r="E87" s="107"/>
      <c r="F87" s="107"/>
      <c r="G87" s="132"/>
      <c r="H87" s="114">
        <f t="shared" ref="H87:N88" si="11">H88</f>
        <v>73.900000000000006</v>
      </c>
      <c r="I87" s="112">
        <f t="shared" si="11"/>
        <v>-60</v>
      </c>
      <c r="J87" s="112">
        <f t="shared" si="11"/>
        <v>0</v>
      </c>
      <c r="K87" s="114">
        <f t="shared" si="11"/>
        <v>100.87</v>
      </c>
      <c r="L87" s="112">
        <f t="shared" si="11"/>
        <v>0</v>
      </c>
      <c r="M87" s="112">
        <f t="shared" si="11"/>
        <v>-67.5</v>
      </c>
      <c r="N87" s="114">
        <f t="shared" si="11"/>
        <v>0</v>
      </c>
    </row>
    <row r="88" spans="1:14" s="65" customFormat="1" ht="18">
      <c r="A88" s="110" t="s">
        <v>150</v>
      </c>
      <c r="B88" s="136" t="s">
        <v>183</v>
      </c>
      <c r="C88" s="105">
        <v>801</v>
      </c>
      <c r="D88" s="107" t="s">
        <v>131</v>
      </c>
      <c r="E88" s="107" t="s">
        <v>184</v>
      </c>
      <c r="F88" s="107"/>
      <c r="G88" s="132"/>
      <c r="H88" s="114">
        <f>H93</f>
        <v>73.900000000000006</v>
      </c>
      <c r="I88" s="112">
        <f>I89+I91</f>
        <v>-60</v>
      </c>
      <c r="J88" s="112">
        <f t="shared" si="11"/>
        <v>0</v>
      </c>
      <c r="K88" s="112">
        <f>K89+K91</f>
        <v>100.87</v>
      </c>
      <c r="L88" s="112">
        <f t="shared" si="11"/>
        <v>0</v>
      </c>
      <c r="M88" s="112">
        <f>M89+M91</f>
        <v>-67.5</v>
      </c>
      <c r="N88" s="112">
        <f>N89+N91</f>
        <v>0</v>
      </c>
    </row>
    <row r="89" spans="1:14" s="66" customFormat="1" ht="31.5">
      <c r="A89" s="70"/>
      <c r="B89" s="229" t="s">
        <v>280</v>
      </c>
      <c r="C89" s="285">
        <v>801</v>
      </c>
      <c r="D89" s="107" t="s">
        <v>131</v>
      </c>
      <c r="E89" s="107" t="s">
        <v>184</v>
      </c>
      <c r="F89" s="107" t="s">
        <v>371</v>
      </c>
      <c r="G89" s="183"/>
      <c r="H89" s="112">
        <f>H94</f>
        <v>-62.2</v>
      </c>
      <c r="I89" s="112">
        <f>I90</f>
        <v>0</v>
      </c>
      <c r="J89" s="112">
        <f>J90+J94</f>
        <v>0</v>
      </c>
      <c r="K89" s="112">
        <f>K90</f>
        <v>100.87</v>
      </c>
      <c r="L89" s="112">
        <f>L90+L94</f>
        <v>0</v>
      </c>
      <c r="M89" s="112">
        <f>M90</f>
        <v>-67.5</v>
      </c>
      <c r="N89" s="112">
        <f>N90</f>
        <v>0</v>
      </c>
    </row>
    <row r="90" spans="1:14" s="66" customFormat="1" ht="31.5">
      <c r="A90" s="70"/>
      <c r="B90" s="154" t="s">
        <v>206</v>
      </c>
      <c r="C90" s="71" t="s">
        <v>75</v>
      </c>
      <c r="D90" s="71" t="s">
        <v>131</v>
      </c>
      <c r="E90" s="71" t="s">
        <v>184</v>
      </c>
      <c r="F90" s="71" t="s">
        <v>371</v>
      </c>
      <c r="G90" s="156" t="s">
        <v>138</v>
      </c>
      <c r="H90" s="117"/>
      <c r="I90" s="117">
        <v>0</v>
      </c>
      <c r="J90" s="117">
        <v>0</v>
      </c>
      <c r="K90" s="117">
        <v>100.87</v>
      </c>
      <c r="L90" s="117">
        <v>0</v>
      </c>
      <c r="M90" s="117">
        <v>-67.5</v>
      </c>
      <c r="N90" s="117">
        <v>0</v>
      </c>
    </row>
    <row r="91" spans="1:14" s="66" customFormat="1" ht="18">
      <c r="A91" s="70"/>
      <c r="B91" s="229" t="s">
        <v>405</v>
      </c>
      <c r="C91" s="107" t="s">
        <v>75</v>
      </c>
      <c r="D91" s="107" t="s">
        <v>131</v>
      </c>
      <c r="E91" s="107" t="s">
        <v>184</v>
      </c>
      <c r="F91" s="107" t="s">
        <v>360</v>
      </c>
      <c r="G91" s="183"/>
      <c r="H91" s="112">
        <f>H96</f>
        <v>-62.2</v>
      </c>
      <c r="I91" s="112">
        <f>I92</f>
        <v>-60</v>
      </c>
      <c r="J91" s="112">
        <f>J92+J96</f>
        <v>0</v>
      </c>
      <c r="K91" s="112">
        <f>K92</f>
        <v>0</v>
      </c>
      <c r="L91" s="112">
        <f>L92+L96</f>
        <v>0</v>
      </c>
      <c r="M91" s="112">
        <f>M92</f>
        <v>0</v>
      </c>
      <c r="N91" s="112">
        <f>N92</f>
        <v>0</v>
      </c>
    </row>
    <row r="92" spans="1:14" s="66" customFormat="1" ht="31.5">
      <c r="A92" s="70"/>
      <c r="B92" s="154" t="s">
        <v>206</v>
      </c>
      <c r="C92" s="71" t="s">
        <v>75</v>
      </c>
      <c r="D92" s="71" t="s">
        <v>131</v>
      </c>
      <c r="E92" s="71" t="s">
        <v>184</v>
      </c>
      <c r="F92" s="71" t="s">
        <v>360</v>
      </c>
      <c r="G92" s="156" t="s">
        <v>138</v>
      </c>
      <c r="H92" s="117"/>
      <c r="I92" s="117">
        <v>-60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</row>
    <row r="93" spans="1:14" s="66" customFormat="1" ht="18">
      <c r="A93" s="110" t="s">
        <v>152</v>
      </c>
      <c r="B93" s="252" t="s">
        <v>126</v>
      </c>
      <c r="C93" s="107" t="s">
        <v>75</v>
      </c>
      <c r="D93" s="107" t="s">
        <v>135</v>
      </c>
      <c r="E93" s="107"/>
      <c r="F93" s="107"/>
      <c r="G93" s="107"/>
      <c r="H93" s="112">
        <v>73.900000000000006</v>
      </c>
      <c r="I93" s="253">
        <f>SUM(I94+I97+I102)</f>
        <v>818</v>
      </c>
      <c r="J93" s="253" t="e">
        <f>SUM(J94+J97+J102+J112+#REF!)</f>
        <v>#REF!</v>
      </c>
      <c r="K93" s="253">
        <f>SUM(K94+K97+K102)</f>
        <v>1195.74</v>
      </c>
      <c r="L93" s="253" t="e">
        <f>SUM(L94+L97+L102+L112+#REF!)</f>
        <v>#REF!</v>
      </c>
      <c r="M93" s="253">
        <f>SUM(M94+M97+M102)</f>
        <v>795.1</v>
      </c>
      <c r="N93" s="253">
        <f>SUM(N94+N97+N102)</f>
        <v>1063.44</v>
      </c>
    </row>
    <row r="94" spans="1:14" s="66" customFormat="1" ht="18">
      <c r="A94" s="110" t="s">
        <v>156</v>
      </c>
      <c r="B94" s="293" t="s">
        <v>173</v>
      </c>
      <c r="C94" s="107" t="s">
        <v>75</v>
      </c>
      <c r="D94" s="107" t="s">
        <v>135</v>
      </c>
      <c r="E94" s="107" t="s">
        <v>128</v>
      </c>
      <c r="F94" s="107"/>
      <c r="G94" s="183"/>
      <c r="H94" s="112">
        <v>-62.2</v>
      </c>
      <c r="I94" s="162">
        <f>SUM(I95)</f>
        <v>0</v>
      </c>
      <c r="J94" s="162">
        <f t="shared" ref="J94:N95" si="12">SUM(J95)</f>
        <v>0</v>
      </c>
      <c r="K94" s="162">
        <f t="shared" si="12"/>
        <v>0</v>
      </c>
      <c r="L94" s="162">
        <f t="shared" si="12"/>
        <v>0</v>
      </c>
      <c r="M94" s="162">
        <f>SUM(M95)</f>
        <v>0</v>
      </c>
      <c r="N94" s="162">
        <f t="shared" si="12"/>
        <v>0</v>
      </c>
    </row>
    <row r="95" spans="1:14" s="66" customFormat="1" ht="31.5">
      <c r="A95" s="110"/>
      <c r="B95" s="293" t="s">
        <v>406</v>
      </c>
      <c r="C95" s="107" t="s">
        <v>75</v>
      </c>
      <c r="D95" s="107" t="s">
        <v>135</v>
      </c>
      <c r="E95" s="107" t="s">
        <v>128</v>
      </c>
      <c r="F95" s="107" t="s">
        <v>389</v>
      </c>
      <c r="G95" s="183"/>
      <c r="H95" s="112">
        <v>-62.2</v>
      </c>
      <c r="I95" s="162">
        <f>SUM(I96)</f>
        <v>0</v>
      </c>
      <c r="J95" s="162">
        <f t="shared" si="12"/>
        <v>0</v>
      </c>
      <c r="K95" s="162">
        <f t="shared" si="12"/>
        <v>0</v>
      </c>
      <c r="L95" s="162">
        <f t="shared" si="12"/>
        <v>0</v>
      </c>
      <c r="M95" s="162">
        <f>SUM(M96)</f>
        <v>0</v>
      </c>
      <c r="N95" s="162">
        <f t="shared" si="12"/>
        <v>0</v>
      </c>
    </row>
    <row r="96" spans="1:14" s="65" customFormat="1" ht="18">
      <c r="A96" s="110"/>
      <c r="B96" s="128" t="s">
        <v>413</v>
      </c>
      <c r="C96" s="71" t="s">
        <v>75</v>
      </c>
      <c r="D96" s="71" t="s">
        <v>135</v>
      </c>
      <c r="E96" s="71" t="s">
        <v>128</v>
      </c>
      <c r="F96" s="71" t="s">
        <v>407</v>
      </c>
      <c r="G96" s="71" t="s">
        <v>409</v>
      </c>
      <c r="H96" s="117">
        <v>-62.2</v>
      </c>
      <c r="I96" s="254">
        <v>0</v>
      </c>
      <c r="J96" s="269"/>
      <c r="K96" s="254">
        <v>0</v>
      </c>
      <c r="L96" s="269"/>
      <c r="M96" s="254">
        <v>0</v>
      </c>
      <c r="N96" s="254">
        <v>0</v>
      </c>
    </row>
    <row r="97" spans="1:14" s="66" customFormat="1" ht="18">
      <c r="A97" s="110" t="s">
        <v>313</v>
      </c>
      <c r="B97" s="293" t="s">
        <v>311</v>
      </c>
      <c r="C97" s="107" t="s">
        <v>75</v>
      </c>
      <c r="D97" s="107" t="s">
        <v>135</v>
      </c>
      <c r="E97" s="107" t="s">
        <v>129</v>
      </c>
      <c r="F97" s="107"/>
      <c r="G97" s="183"/>
      <c r="H97" s="112">
        <v>-62.2</v>
      </c>
      <c r="I97" s="162">
        <f>SUM(I98)</f>
        <v>0</v>
      </c>
      <c r="J97" s="162">
        <f t="shared" ref="J97:N98" si="13">SUM(J98)</f>
        <v>0</v>
      </c>
      <c r="K97" s="162">
        <f t="shared" si="13"/>
        <v>85.04</v>
      </c>
      <c r="L97" s="162">
        <f t="shared" si="13"/>
        <v>0</v>
      </c>
      <c r="M97" s="162">
        <f>SUM(M98)</f>
        <v>30</v>
      </c>
      <c r="N97" s="162">
        <f t="shared" si="13"/>
        <v>85.04</v>
      </c>
    </row>
    <row r="98" spans="1:14" s="66" customFormat="1" ht="31.5">
      <c r="A98" s="110"/>
      <c r="B98" s="293" t="s">
        <v>406</v>
      </c>
      <c r="C98" s="107" t="s">
        <v>75</v>
      </c>
      <c r="D98" s="107" t="s">
        <v>135</v>
      </c>
      <c r="E98" s="107" t="s">
        <v>129</v>
      </c>
      <c r="F98" s="107" t="s">
        <v>389</v>
      </c>
      <c r="G98" s="183"/>
      <c r="H98" s="112">
        <v>-62.2</v>
      </c>
      <c r="I98" s="162">
        <f>SUM(I99)</f>
        <v>0</v>
      </c>
      <c r="J98" s="162">
        <f t="shared" si="13"/>
        <v>0</v>
      </c>
      <c r="K98" s="162">
        <f t="shared" si="13"/>
        <v>85.04</v>
      </c>
      <c r="L98" s="162">
        <f t="shared" si="13"/>
        <v>0</v>
      </c>
      <c r="M98" s="162">
        <f>SUM(M99)</f>
        <v>30</v>
      </c>
      <c r="N98" s="162">
        <f t="shared" si="13"/>
        <v>85.04</v>
      </c>
    </row>
    <row r="99" spans="1:14" s="65" customFormat="1" ht="18">
      <c r="A99" s="110"/>
      <c r="B99" s="128" t="s">
        <v>413</v>
      </c>
      <c r="C99" s="71" t="s">
        <v>75</v>
      </c>
      <c r="D99" s="71" t="s">
        <v>135</v>
      </c>
      <c r="E99" s="71" t="s">
        <v>129</v>
      </c>
      <c r="F99" s="71" t="s">
        <v>407</v>
      </c>
      <c r="G99" s="71" t="s">
        <v>409</v>
      </c>
      <c r="H99" s="117">
        <v>-62.2</v>
      </c>
      <c r="I99" s="254">
        <v>0</v>
      </c>
      <c r="J99" s="269"/>
      <c r="K99" s="254">
        <v>85.04</v>
      </c>
      <c r="L99" s="269"/>
      <c r="M99" s="254">
        <v>30</v>
      </c>
      <c r="N99" s="254">
        <v>85.04</v>
      </c>
    </row>
    <row r="100" spans="1:14" s="65" customFormat="1" ht="47.25" hidden="1" customHeight="1">
      <c r="A100" s="317"/>
      <c r="B100" s="128" t="s">
        <v>312</v>
      </c>
      <c r="C100" s="246">
        <v>801</v>
      </c>
      <c r="D100" s="71" t="s">
        <v>135</v>
      </c>
      <c r="E100" s="71" t="s">
        <v>129</v>
      </c>
      <c r="F100" s="71" t="s">
        <v>361</v>
      </c>
      <c r="G100" s="71"/>
      <c r="H100" s="117">
        <v>-62.2</v>
      </c>
      <c r="I100" s="117">
        <v>0</v>
      </c>
      <c r="J100" s="117"/>
      <c r="K100" s="117">
        <v>0</v>
      </c>
      <c r="L100" s="117"/>
      <c r="M100" s="117">
        <v>0</v>
      </c>
      <c r="N100" s="117">
        <v>0</v>
      </c>
    </row>
    <row r="101" spans="1:14" s="65" customFormat="1" ht="31.5" hidden="1" customHeight="1">
      <c r="A101" s="317"/>
      <c r="B101" s="154" t="s">
        <v>206</v>
      </c>
      <c r="C101" s="71" t="s">
        <v>75</v>
      </c>
      <c r="D101" s="71" t="s">
        <v>135</v>
      </c>
      <c r="E101" s="71" t="s">
        <v>129</v>
      </c>
      <c r="F101" s="71" t="s">
        <v>361</v>
      </c>
      <c r="G101" s="156" t="s">
        <v>138</v>
      </c>
      <c r="H101" s="117">
        <v>-62.2</v>
      </c>
      <c r="I101" s="156" t="s">
        <v>278</v>
      </c>
      <c r="J101" s="103"/>
      <c r="K101" s="156" t="s">
        <v>278</v>
      </c>
      <c r="L101" s="103"/>
      <c r="M101" s="156" t="s">
        <v>278</v>
      </c>
      <c r="N101" s="156" t="s">
        <v>278</v>
      </c>
    </row>
    <row r="102" spans="1:14" s="65" customFormat="1" ht="18">
      <c r="A102" s="110" t="s">
        <v>412</v>
      </c>
      <c r="B102" s="126" t="s">
        <v>37</v>
      </c>
      <c r="C102" s="107" t="s">
        <v>75</v>
      </c>
      <c r="D102" s="107" t="s">
        <v>135</v>
      </c>
      <c r="E102" s="107" t="s">
        <v>134</v>
      </c>
      <c r="F102" s="107"/>
      <c r="G102" s="183"/>
      <c r="H102" s="112">
        <v>136.1</v>
      </c>
      <c r="I102" s="284">
        <f>SUM(I103+I112+I114)</f>
        <v>818</v>
      </c>
      <c r="J102" s="284" t="e">
        <f>SUM(J103+J112+#REF!)</f>
        <v>#REF!</v>
      </c>
      <c r="K102" s="284">
        <f>SUM(K103+K112+K114)</f>
        <v>1110.7</v>
      </c>
      <c r="L102" s="284" t="e">
        <f>SUM(L103+L112+#REF!)</f>
        <v>#REF!</v>
      </c>
      <c r="M102" s="284">
        <f>SUM(M103+M112+M114)</f>
        <v>765.1</v>
      </c>
      <c r="N102" s="284">
        <f>SUM(N103+N112+N114)</f>
        <v>978.4</v>
      </c>
    </row>
    <row r="103" spans="1:14" s="66" customFormat="1" ht="18">
      <c r="A103" s="70"/>
      <c r="B103" s="293" t="s">
        <v>411</v>
      </c>
      <c r="C103" s="107" t="s">
        <v>75</v>
      </c>
      <c r="D103" s="107" t="s">
        <v>135</v>
      </c>
      <c r="E103" s="107" t="s">
        <v>134</v>
      </c>
      <c r="F103" s="107" t="s">
        <v>362</v>
      </c>
      <c r="G103" s="183"/>
      <c r="H103" s="112">
        <v>-62.2</v>
      </c>
      <c r="I103" s="162">
        <f>I104+I111</f>
        <v>826.9</v>
      </c>
      <c r="J103" s="112"/>
      <c r="K103" s="162">
        <f>K104+K111</f>
        <v>1050.7</v>
      </c>
      <c r="L103" s="112"/>
      <c r="M103" s="162">
        <f>M104+M111</f>
        <v>735.1</v>
      </c>
      <c r="N103" s="162">
        <f>N104+N111</f>
        <v>918.4</v>
      </c>
    </row>
    <row r="104" spans="1:14" s="65" customFormat="1" ht="31.5">
      <c r="A104" s="72"/>
      <c r="B104" s="128" t="s">
        <v>206</v>
      </c>
      <c r="C104" s="71" t="s">
        <v>75</v>
      </c>
      <c r="D104" s="71" t="s">
        <v>135</v>
      </c>
      <c r="E104" s="71" t="s">
        <v>134</v>
      </c>
      <c r="F104" s="71" t="s">
        <v>362</v>
      </c>
      <c r="G104" s="156" t="s">
        <v>138</v>
      </c>
      <c r="H104" s="117">
        <v>130.1</v>
      </c>
      <c r="I104" s="156" t="s">
        <v>476</v>
      </c>
      <c r="J104" s="103"/>
      <c r="K104" s="156" t="s">
        <v>475</v>
      </c>
      <c r="L104" s="103"/>
      <c r="M104" s="254">
        <v>733.1</v>
      </c>
      <c r="N104" s="156" t="s">
        <v>477</v>
      </c>
    </row>
    <row r="105" spans="1:14" s="65" customFormat="1" ht="18" hidden="1" customHeight="1">
      <c r="A105" s="72"/>
      <c r="B105" s="154" t="s">
        <v>260</v>
      </c>
      <c r="C105" s="71" t="s">
        <v>75</v>
      </c>
      <c r="D105" s="71" t="s">
        <v>135</v>
      </c>
      <c r="E105" s="71" t="s">
        <v>134</v>
      </c>
      <c r="F105" s="71" t="s">
        <v>362</v>
      </c>
      <c r="G105" s="156" t="s">
        <v>138</v>
      </c>
      <c r="H105" s="117">
        <v>130.1</v>
      </c>
      <c r="I105" s="156" t="s">
        <v>365</v>
      </c>
      <c r="J105" s="103"/>
      <c r="K105" s="156" t="s">
        <v>365</v>
      </c>
      <c r="L105" s="103"/>
      <c r="M105" s="156" t="s">
        <v>365</v>
      </c>
      <c r="N105" s="156" t="s">
        <v>365</v>
      </c>
    </row>
    <row r="106" spans="1:14" s="65" customFormat="1" ht="31.5" hidden="1" customHeight="1">
      <c r="A106" s="72"/>
      <c r="B106" s="154" t="s">
        <v>237</v>
      </c>
      <c r="C106" s="107" t="s">
        <v>75</v>
      </c>
      <c r="D106" s="71" t="s">
        <v>135</v>
      </c>
      <c r="E106" s="71" t="s">
        <v>134</v>
      </c>
      <c r="F106" s="71" t="s">
        <v>228</v>
      </c>
      <c r="G106" s="156"/>
      <c r="H106" s="117">
        <v>6</v>
      </c>
      <c r="I106" s="156" t="s">
        <v>364</v>
      </c>
      <c r="J106" s="103"/>
      <c r="K106" s="156" t="s">
        <v>364</v>
      </c>
      <c r="L106" s="103"/>
      <c r="M106" s="156" t="s">
        <v>364</v>
      </c>
      <c r="N106" s="156" t="s">
        <v>364</v>
      </c>
    </row>
    <row r="107" spans="1:14" s="65" customFormat="1" ht="18" hidden="1" customHeight="1">
      <c r="A107" s="72"/>
      <c r="B107" s="154" t="s">
        <v>260</v>
      </c>
      <c r="C107" s="107" t="s">
        <v>75</v>
      </c>
      <c r="D107" s="71" t="s">
        <v>135</v>
      </c>
      <c r="E107" s="71" t="s">
        <v>134</v>
      </c>
      <c r="F107" s="71" t="s">
        <v>363</v>
      </c>
      <c r="G107" s="156" t="s">
        <v>138</v>
      </c>
      <c r="H107" s="117">
        <v>6</v>
      </c>
      <c r="I107" s="156" t="s">
        <v>364</v>
      </c>
      <c r="J107" s="117"/>
      <c r="K107" s="156" t="s">
        <v>364</v>
      </c>
      <c r="L107" s="117"/>
      <c r="M107" s="156" t="s">
        <v>364</v>
      </c>
      <c r="N107" s="156" t="s">
        <v>364</v>
      </c>
    </row>
    <row r="108" spans="1:14" s="65" customFormat="1" ht="31.5" hidden="1" customHeight="1">
      <c r="A108" s="72" t="s">
        <v>153</v>
      </c>
      <c r="B108" s="154" t="s">
        <v>151</v>
      </c>
      <c r="C108" s="71" t="s">
        <v>75</v>
      </c>
      <c r="D108" s="71" t="s">
        <v>136</v>
      </c>
      <c r="E108" s="71"/>
      <c r="F108" s="71"/>
      <c r="G108" s="156"/>
      <c r="H108" s="117">
        <v>765</v>
      </c>
      <c r="I108" s="156" t="s">
        <v>383</v>
      </c>
      <c r="J108" s="103"/>
      <c r="K108" s="156" t="s">
        <v>383</v>
      </c>
      <c r="L108" s="103"/>
      <c r="M108" s="156" t="s">
        <v>383</v>
      </c>
      <c r="N108" s="156" t="s">
        <v>383</v>
      </c>
    </row>
    <row r="109" spans="1:14" s="65" customFormat="1" ht="31.5" hidden="1" customHeight="1">
      <c r="A109" s="281">
        <v>43836</v>
      </c>
      <c r="B109" s="154" t="s">
        <v>36</v>
      </c>
      <c r="C109" s="107" t="s">
        <v>75</v>
      </c>
      <c r="D109" s="71" t="s">
        <v>136</v>
      </c>
      <c r="E109" s="71" t="s">
        <v>128</v>
      </c>
      <c r="F109" s="71"/>
      <c r="G109" s="156"/>
      <c r="H109" s="117">
        <v>765</v>
      </c>
      <c r="I109" s="112">
        <v>1314.6</v>
      </c>
      <c r="J109" s="112"/>
      <c r="K109" s="112">
        <v>1314.6</v>
      </c>
      <c r="L109" s="112"/>
      <c r="M109" s="112">
        <v>1314.6</v>
      </c>
      <c r="N109" s="112">
        <v>1314.6</v>
      </c>
    </row>
    <row r="110" spans="1:14" s="65" customFormat="1" ht="31.5" hidden="1" customHeight="1">
      <c r="A110" s="72"/>
      <c r="B110" s="216" t="s">
        <v>180</v>
      </c>
      <c r="C110" s="71" t="s">
        <v>75</v>
      </c>
      <c r="D110" s="71" t="s">
        <v>136</v>
      </c>
      <c r="E110" s="71" t="s">
        <v>128</v>
      </c>
      <c r="F110" s="71" t="s">
        <v>337</v>
      </c>
      <c r="G110" s="156"/>
      <c r="H110" s="117">
        <v>741</v>
      </c>
      <c r="I110" s="112">
        <v>1290.5999999999999</v>
      </c>
      <c r="J110" s="112"/>
      <c r="K110" s="112">
        <v>1290.5999999999999</v>
      </c>
      <c r="L110" s="112"/>
      <c r="M110" s="112">
        <v>1290.5999999999999</v>
      </c>
      <c r="N110" s="112">
        <v>1290.5999999999999</v>
      </c>
    </row>
    <row r="111" spans="1:14" s="65" customFormat="1" ht="18">
      <c r="A111" s="110"/>
      <c r="B111" s="154" t="s">
        <v>155</v>
      </c>
      <c r="C111" s="71" t="s">
        <v>75</v>
      </c>
      <c r="D111" s="71" t="s">
        <v>135</v>
      </c>
      <c r="E111" s="71" t="s">
        <v>134</v>
      </c>
      <c r="F111" s="71" t="s">
        <v>362</v>
      </c>
      <c r="G111" s="71" t="s">
        <v>139</v>
      </c>
      <c r="H111" s="117">
        <v>2.2000000000000002</v>
      </c>
      <c r="I111" s="103">
        <v>2</v>
      </c>
      <c r="J111" s="103"/>
      <c r="K111" s="103">
        <v>2</v>
      </c>
      <c r="L111" s="103"/>
      <c r="M111" s="103">
        <v>2</v>
      </c>
      <c r="N111" s="103">
        <v>2</v>
      </c>
    </row>
    <row r="112" spans="1:14" s="66" customFormat="1" ht="18">
      <c r="A112" s="70"/>
      <c r="B112" s="293" t="s">
        <v>411</v>
      </c>
      <c r="C112" s="107" t="s">
        <v>75</v>
      </c>
      <c r="D112" s="107" t="s">
        <v>135</v>
      </c>
      <c r="E112" s="107" t="s">
        <v>134</v>
      </c>
      <c r="F112" s="107" t="s">
        <v>363</v>
      </c>
      <c r="G112" s="183"/>
      <c r="H112" s="112">
        <v>-62.2</v>
      </c>
      <c r="I112" s="162">
        <f>I113</f>
        <v>-8.9</v>
      </c>
      <c r="J112" s="112"/>
      <c r="K112" s="162">
        <f>K113</f>
        <v>0</v>
      </c>
      <c r="L112" s="112"/>
      <c r="M112" s="162">
        <f>M113</f>
        <v>0</v>
      </c>
      <c r="N112" s="162">
        <f>N113</f>
        <v>0</v>
      </c>
    </row>
    <row r="113" spans="1:14" s="65" customFormat="1" ht="31.5">
      <c r="A113" s="72"/>
      <c r="B113" s="128" t="s">
        <v>206</v>
      </c>
      <c r="C113" s="71" t="s">
        <v>75</v>
      </c>
      <c r="D113" s="71" t="s">
        <v>135</v>
      </c>
      <c r="E113" s="71" t="s">
        <v>134</v>
      </c>
      <c r="F113" s="71" t="s">
        <v>363</v>
      </c>
      <c r="G113" s="156" t="s">
        <v>138</v>
      </c>
      <c r="H113" s="117">
        <v>130.1</v>
      </c>
      <c r="I113" s="254">
        <v>-8.9</v>
      </c>
      <c r="J113" s="269"/>
      <c r="K113" s="254">
        <v>0</v>
      </c>
      <c r="L113" s="269"/>
      <c r="M113" s="254">
        <v>0</v>
      </c>
      <c r="N113" s="254">
        <v>0</v>
      </c>
    </row>
    <row r="114" spans="1:14" s="66" customFormat="1" ht="18">
      <c r="A114" s="70"/>
      <c r="B114" s="293" t="s">
        <v>411</v>
      </c>
      <c r="C114" s="107" t="s">
        <v>75</v>
      </c>
      <c r="D114" s="107" t="s">
        <v>135</v>
      </c>
      <c r="E114" s="107" t="s">
        <v>134</v>
      </c>
      <c r="F114" s="107" t="s">
        <v>410</v>
      </c>
      <c r="G114" s="183"/>
      <c r="H114" s="112">
        <v>-62.2</v>
      </c>
      <c r="I114" s="162">
        <f>I115+I116</f>
        <v>0</v>
      </c>
      <c r="J114" s="112"/>
      <c r="K114" s="284">
        <f>K115+K116</f>
        <v>60</v>
      </c>
      <c r="L114" s="112"/>
      <c r="M114" s="162">
        <f>M115+M116</f>
        <v>30</v>
      </c>
      <c r="N114" s="284">
        <f>N115+N116</f>
        <v>60</v>
      </c>
    </row>
    <row r="115" spans="1:14" s="65" customFormat="1" ht="18">
      <c r="A115" s="72"/>
      <c r="B115" s="216" t="s">
        <v>413</v>
      </c>
      <c r="C115" s="71" t="s">
        <v>75</v>
      </c>
      <c r="D115" s="71" t="s">
        <v>135</v>
      </c>
      <c r="E115" s="71" t="s">
        <v>134</v>
      </c>
      <c r="F115" s="71" t="s">
        <v>408</v>
      </c>
      <c r="G115" s="156" t="s">
        <v>409</v>
      </c>
      <c r="H115" s="117">
        <v>130.1</v>
      </c>
      <c r="I115" s="156" t="s">
        <v>278</v>
      </c>
      <c r="J115" s="103"/>
      <c r="K115" s="254">
        <v>60</v>
      </c>
      <c r="L115" s="103"/>
      <c r="M115" s="254">
        <v>30</v>
      </c>
      <c r="N115" s="254">
        <v>60</v>
      </c>
    </row>
    <row r="116" spans="1:14" s="65" customFormat="1" ht="31.5">
      <c r="A116" s="72"/>
      <c r="B116" s="128" t="s">
        <v>206</v>
      </c>
      <c r="C116" s="71" t="s">
        <v>75</v>
      </c>
      <c r="D116" s="71" t="s">
        <v>135</v>
      </c>
      <c r="E116" s="71" t="s">
        <v>134</v>
      </c>
      <c r="F116" s="71" t="s">
        <v>410</v>
      </c>
      <c r="G116" s="156" t="s">
        <v>138</v>
      </c>
      <c r="H116" s="117">
        <v>130.1</v>
      </c>
      <c r="I116" s="254">
        <v>0</v>
      </c>
      <c r="J116" s="103"/>
      <c r="K116" s="254">
        <v>0</v>
      </c>
      <c r="L116" s="103"/>
      <c r="M116" s="254">
        <v>0</v>
      </c>
      <c r="N116" s="254">
        <v>0</v>
      </c>
    </row>
    <row r="117" spans="1:14" s="65" customFormat="1" ht="18">
      <c r="A117" s="110" t="s">
        <v>153</v>
      </c>
      <c r="B117" s="126" t="s">
        <v>151</v>
      </c>
      <c r="C117" s="107" t="s">
        <v>75</v>
      </c>
      <c r="D117" s="107" t="s">
        <v>136</v>
      </c>
      <c r="E117" s="107"/>
      <c r="F117" s="107"/>
      <c r="G117" s="107"/>
      <c r="H117" s="112" t="e">
        <f t="shared" ref="H117:N117" si="14">H118</f>
        <v>#REF!</v>
      </c>
      <c r="I117" s="114">
        <f t="shared" si="14"/>
        <v>-25.3</v>
      </c>
      <c r="J117" s="114" t="e">
        <f t="shared" si="14"/>
        <v>#REF!</v>
      </c>
      <c r="K117" s="112">
        <f t="shared" si="14"/>
        <v>487</v>
      </c>
      <c r="L117" s="114" t="e">
        <f t="shared" si="14"/>
        <v>#REF!</v>
      </c>
      <c r="M117" s="114">
        <f t="shared" si="14"/>
        <v>-0.3</v>
      </c>
      <c r="N117" s="112">
        <f t="shared" si="14"/>
        <v>487</v>
      </c>
    </row>
    <row r="118" spans="1:14" s="65" customFormat="1" ht="18">
      <c r="A118" s="110" t="s">
        <v>157</v>
      </c>
      <c r="B118" s="126" t="s">
        <v>36</v>
      </c>
      <c r="C118" s="107" t="s">
        <v>75</v>
      </c>
      <c r="D118" s="107" t="s">
        <v>136</v>
      </c>
      <c r="E118" s="107" t="s">
        <v>128</v>
      </c>
      <c r="F118" s="107"/>
      <c r="G118" s="107"/>
      <c r="H118" s="112" t="e">
        <f>#REF!</f>
        <v>#REF!</v>
      </c>
      <c r="I118" s="114">
        <f>I125+I127</f>
        <v>-25.3</v>
      </c>
      <c r="J118" s="114" t="e">
        <f>#REF!+J125</f>
        <v>#REF!</v>
      </c>
      <c r="K118" s="114">
        <f>K125</f>
        <v>487</v>
      </c>
      <c r="L118" s="114" t="e">
        <f>#REF!+L125</f>
        <v>#REF!</v>
      </c>
      <c r="M118" s="114">
        <f>M125</f>
        <v>-0.3</v>
      </c>
      <c r="N118" s="114">
        <f>N125</f>
        <v>487</v>
      </c>
    </row>
    <row r="119" spans="1:14" s="65" customFormat="1" ht="18" hidden="1">
      <c r="A119" s="72"/>
      <c r="B119" s="154" t="s">
        <v>124</v>
      </c>
      <c r="C119" s="107" t="s">
        <v>75</v>
      </c>
      <c r="D119" s="71" t="s">
        <v>136</v>
      </c>
      <c r="E119" s="71" t="s">
        <v>128</v>
      </c>
      <c r="F119" s="71" t="s">
        <v>154</v>
      </c>
      <c r="G119" s="156">
        <v>851</v>
      </c>
      <c r="H119" s="117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</row>
    <row r="120" spans="1:14" s="65" customFormat="1" ht="18" hidden="1">
      <c r="A120" s="72"/>
      <c r="B120" s="154" t="s">
        <v>176</v>
      </c>
      <c r="C120" s="107" t="s">
        <v>75</v>
      </c>
      <c r="D120" s="71" t="s">
        <v>136</v>
      </c>
      <c r="E120" s="71" t="s">
        <v>128</v>
      </c>
      <c r="F120" s="71" t="s">
        <v>154</v>
      </c>
      <c r="G120" s="156">
        <v>852</v>
      </c>
      <c r="H120" s="117">
        <v>0</v>
      </c>
      <c r="I120" s="117" t="e">
        <f>#REF!+#REF!</f>
        <v>#REF!</v>
      </c>
      <c r="J120" s="117">
        <f>SUM(J121:J122)</f>
        <v>0</v>
      </c>
      <c r="K120" s="103">
        <v>0</v>
      </c>
      <c r="L120" s="117">
        <f>SUM(L121:L122)</f>
        <v>0</v>
      </c>
      <c r="M120" s="117" t="e">
        <f>#REF!+#REF!</f>
        <v>#REF!</v>
      </c>
      <c r="N120" s="103">
        <v>0</v>
      </c>
    </row>
    <row r="121" spans="1:14" s="65" customFormat="1" ht="18" hidden="1">
      <c r="A121" s="72"/>
      <c r="B121" s="154" t="s">
        <v>155</v>
      </c>
      <c r="C121" s="107" t="s">
        <v>75</v>
      </c>
      <c r="D121" s="71" t="s">
        <v>136</v>
      </c>
      <c r="E121" s="71" t="s">
        <v>128</v>
      </c>
      <c r="F121" s="71" t="s">
        <v>154</v>
      </c>
      <c r="G121" s="156" t="s">
        <v>139</v>
      </c>
      <c r="H121" s="117"/>
      <c r="I121" s="156"/>
      <c r="J121" s="103">
        <v>0</v>
      </c>
      <c r="K121" s="103">
        <v>0</v>
      </c>
      <c r="L121" s="103">
        <v>0</v>
      </c>
      <c r="M121" s="156"/>
      <c r="N121" s="103">
        <v>0</v>
      </c>
    </row>
    <row r="122" spans="1:14" s="65" customFormat="1" ht="18" hidden="1" customHeight="1">
      <c r="A122" s="72"/>
      <c r="B122" s="154" t="s">
        <v>155</v>
      </c>
      <c r="C122" s="71" t="s">
        <v>75</v>
      </c>
      <c r="D122" s="71" t="s">
        <v>136</v>
      </c>
      <c r="E122" s="71" t="s">
        <v>128</v>
      </c>
      <c r="F122" s="71" t="s">
        <v>369</v>
      </c>
      <c r="G122" s="156" t="s">
        <v>139</v>
      </c>
      <c r="H122" s="117">
        <v>7.5</v>
      </c>
      <c r="I122" s="156" t="s">
        <v>385</v>
      </c>
      <c r="J122" s="103"/>
      <c r="K122" s="156" t="s">
        <v>385</v>
      </c>
      <c r="L122" s="103"/>
      <c r="M122" s="156" t="s">
        <v>385</v>
      </c>
      <c r="N122" s="156" t="s">
        <v>385</v>
      </c>
    </row>
    <row r="123" spans="1:14" s="65" customFormat="1" ht="18" hidden="1" customHeight="1">
      <c r="A123" s="72"/>
      <c r="B123" s="154" t="s">
        <v>260</v>
      </c>
      <c r="C123" s="71" t="s">
        <v>75</v>
      </c>
      <c r="D123" s="71" t="s">
        <v>136</v>
      </c>
      <c r="E123" s="71" t="s">
        <v>128</v>
      </c>
      <c r="F123" s="71" t="s">
        <v>371</v>
      </c>
      <c r="G123" s="156"/>
      <c r="H123" s="117">
        <v>24</v>
      </c>
      <c r="I123" s="112">
        <v>24</v>
      </c>
      <c r="J123" s="112"/>
      <c r="K123" s="112">
        <v>24</v>
      </c>
      <c r="L123" s="112"/>
      <c r="M123" s="112">
        <v>24</v>
      </c>
      <c r="N123" s="112">
        <v>24</v>
      </c>
    </row>
    <row r="124" spans="1:14" s="65" customFormat="1" ht="18" hidden="1" customHeight="1">
      <c r="A124" s="72"/>
      <c r="B124" s="154" t="s">
        <v>260</v>
      </c>
      <c r="C124" s="71" t="s">
        <v>75</v>
      </c>
      <c r="D124" s="71" t="s">
        <v>136</v>
      </c>
      <c r="E124" s="71" t="s">
        <v>128</v>
      </c>
      <c r="F124" s="71" t="s">
        <v>371</v>
      </c>
      <c r="G124" s="156" t="s">
        <v>138</v>
      </c>
      <c r="H124" s="117">
        <v>24</v>
      </c>
      <c r="I124" s="112">
        <v>24</v>
      </c>
      <c r="J124" s="112"/>
      <c r="K124" s="112">
        <v>24</v>
      </c>
      <c r="L124" s="112"/>
      <c r="M124" s="112">
        <v>24</v>
      </c>
      <c r="N124" s="112">
        <v>24</v>
      </c>
    </row>
    <row r="125" spans="1:14" s="65" customFormat="1" ht="35.25" customHeight="1">
      <c r="A125" s="72"/>
      <c r="B125" s="136" t="s">
        <v>414</v>
      </c>
      <c r="C125" s="107" t="s">
        <v>75</v>
      </c>
      <c r="D125" s="107" t="s">
        <v>136</v>
      </c>
      <c r="E125" s="107" t="s">
        <v>128</v>
      </c>
      <c r="F125" s="107" t="s">
        <v>369</v>
      </c>
      <c r="G125" s="183"/>
      <c r="H125" s="162" t="e">
        <f>H128+H130+#REF!+#REF!</f>
        <v>#REF!</v>
      </c>
      <c r="I125" s="162">
        <f>I126+I127</f>
        <v>-25.3</v>
      </c>
      <c r="J125" s="162">
        <f t="shared" ref="J125" si="15">J126</f>
        <v>0</v>
      </c>
      <c r="K125" s="162">
        <f>K126+K127</f>
        <v>487</v>
      </c>
      <c r="L125" s="162">
        <f t="shared" ref="L125" si="16">L126</f>
        <v>0</v>
      </c>
      <c r="M125" s="162">
        <f>M126+M127</f>
        <v>-0.3</v>
      </c>
      <c r="N125" s="162">
        <f>N126+N127</f>
        <v>487</v>
      </c>
    </row>
    <row r="126" spans="1:14" s="65" customFormat="1" ht="31.5">
      <c r="A126" s="110"/>
      <c r="B126" s="128" t="s">
        <v>260</v>
      </c>
      <c r="C126" s="71" t="s">
        <v>75</v>
      </c>
      <c r="D126" s="71" t="s">
        <v>136</v>
      </c>
      <c r="E126" s="71" t="s">
        <v>128</v>
      </c>
      <c r="F126" s="71" t="s">
        <v>369</v>
      </c>
      <c r="G126" s="71" t="s">
        <v>138</v>
      </c>
      <c r="H126" s="117">
        <v>2.2000000000000002</v>
      </c>
      <c r="I126" s="103">
        <v>-25.3</v>
      </c>
      <c r="J126" s="103"/>
      <c r="K126" s="103">
        <v>0</v>
      </c>
      <c r="L126" s="103"/>
      <c r="M126" s="103">
        <v>-0.3</v>
      </c>
      <c r="N126" s="103">
        <v>0</v>
      </c>
    </row>
    <row r="127" spans="1:14" s="65" customFormat="1" ht="18">
      <c r="A127" s="110"/>
      <c r="B127" s="154" t="s">
        <v>155</v>
      </c>
      <c r="C127" s="71" t="s">
        <v>75</v>
      </c>
      <c r="D127" s="71" t="s">
        <v>136</v>
      </c>
      <c r="E127" s="71" t="s">
        <v>128</v>
      </c>
      <c r="F127" s="71" t="s">
        <v>369</v>
      </c>
      <c r="G127" s="71" t="s">
        <v>139</v>
      </c>
      <c r="H127" s="117">
        <v>2.2000000000000002</v>
      </c>
      <c r="I127" s="103">
        <v>0</v>
      </c>
      <c r="J127" s="103"/>
      <c r="K127" s="103">
        <v>487</v>
      </c>
      <c r="L127" s="103"/>
      <c r="M127" s="103">
        <v>0</v>
      </c>
      <c r="N127" s="103">
        <v>487</v>
      </c>
    </row>
    <row r="128" spans="1:14" s="65" customFormat="1" ht="18">
      <c r="A128" s="110" t="s">
        <v>160</v>
      </c>
      <c r="B128" s="79" t="s">
        <v>127</v>
      </c>
      <c r="C128" s="107" t="s">
        <v>75</v>
      </c>
      <c r="D128" s="107" t="s">
        <v>137</v>
      </c>
      <c r="E128" s="107"/>
      <c r="F128" s="107"/>
      <c r="G128" s="107"/>
      <c r="H128" s="112">
        <v>-714.4</v>
      </c>
      <c r="I128" s="162">
        <f>SUM(I129)</f>
        <v>681.30000000000007</v>
      </c>
      <c r="J128" s="162">
        <f t="shared" ref="J128:N128" si="17">SUM(J129)</f>
        <v>0</v>
      </c>
      <c r="K128" s="162">
        <f t="shared" si="17"/>
        <v>4057.5999999999995</v>
      </c>
      <c r="L128" s="162">
        <f t="shared" si="17"/>
        <v>0</v>
      </c>
      <c r="M128" s="162">
        <f>SUM(M129)</f>
        <v>423.40000000000003</v>
      </c>
      <c r="N128" s="162">
        <f t="shared" si="17"/>
        <v>4075.8900000000003</v>
      </c>
    </row>
    <row r="129" spans="1:14" s="65" customFormat="1" ht="18">
      <c r="A129" s="110" t="s">
        <v>161</v>
      </c>
      <c r="B129" s="137" t="s">
        <v>57</v>
      </c>
      <c r="C129" s="107" t="s">
        <v>75</v>
      </c>
      <c r="D129" s="107" t="s">
        <v>137</v>
      </c>
      <c r="E129" s="107" t="s">
        <v>135</v>
      </c>
      <c r="F129" s="107"/>
      <c r="G129" s="107"/>
      <c r="H129" s="112">
        <v>-714.4</v>
      </c>
      <c r="I129" s="162">
        <f>SUM(I130+I134+I160+I141)</f>
        <v>681.30000000000007</v>
      </c>
      <c r="J129" s="162">
        <f>SUM(J130+J134+J160)</f>
        <v>0</v>
      </c>
      <c r="K129" s="162">
        <f>SUM(K130+K134+K160+K141)</f>
        <v>4057.5999999999995</v>
      </c>
      <c r="L129" s="162">
        <f>SUM(L130+L134+L160)</f>
        <v>0</v>
      </c>
      <c r="M129" s="162">
        <f>SUM(M130+M134+M160+M141)</f>
        <v>423.40000000000003</v>
      </c>
      <c r="N129" s="162">
        <f>SUM(N130+N134+N160+N141)</f>
        <v>4075.8900000000003</v>
      </c>
    </row>
    <row r="130" spans="1:14" s="65" customFormat="1" ht="35.25" customHeight="1">
      <c r="A130" s="72"/>
      <c r="B130" s="136" t="s">
        <v>415</v>
      </c>
      <c r="C130" s="107" t="s">
        <v>75</v>
      </c>
      <c r="D130" s="107" t="s">
        <v>137</v>
      </c>
      <c r="E130" s="107" t="s">
        <v>135</v>
      </c>
      <c r="F130" s="107" t="s">
        <v>366</v>
      </c>
      <c r="G130" s="156"/>
      <c r="H130" s="155">
        <v>182.6</v>
      </c>
      <c r="I130" s="162">
        <f>I131+I133</f>
        <v>845.7</v>
      </c>
      <c r="J130" s="162">
        <f t="shared" ref="J130" si="18">SUM(J131+J133)</f>
        <v>0</v>
      </c>
      <c r="K130" s="162">
        <f>SUM(K131+K133)</f>
        <v>3314.3999999999996</v>
      </c>
      <c r="L130" s="162">
        <f t="shared" ref="L130" si="19">SUM(L131+L133)</f>
        <v>0</v>
      </c>
      <c r="M130" s="162">
        <f>M131+M133</f>
        <v>545.70000000000005</v>
      </c>
      <c r="N130" s="162">
        <f>SUM(N131+N133)</f>
        <v>3314.42</v>
      </c>
    </row>
    <row r="131" spans="1:14" s="65" customFormat="1" ht="19.5" customHeight="1">
      <c r="A131" s="72"/>
      <c r="B131" s="128" t="s">
        <v>238</v>
      </c>
      <c r="C131" s="71" t="s">
        <v>75</v>
      </c>
      <c r="D131" s="71" t="s">
        <v>137</v>
      </c>
      <c r="E131" s="71" t="s">
        <v>135</v>
      </c>
      <c r="F131" s="71" t="s">
        <v>366</v>
      </c>
      <c r="G131" s="156" t="s">
        <v>141</v>
      </c>
      <c r="H131" s="155">
        <v>92.4</v>
      </c>
      <c r="I131" s="155">
        <v>618</v>
      </c>
      <c r="J131" s="155"/>
      <c r="K131" s="155">
        <v>2535.1</v>
      </c>
      <c r="L131" s="155"/>
      <c r="M131" s="155">
        <v>408.6</v>
      </c>
      <c r="N131" s="155">
        <v>2535.1</v>
      </c>
    </row>
    <row r="132" spans="1:14" s="65" customFormat="1" ht="19.5" hidden="1" customHeight="1">
      <c r="A132" s="72"/>
      <c r="B132" s="154" t="s">
        <v>239</v>
      </c>
      <c r="C132" s="71" t="s">
        <v>75</v>
      </c>
      <c r="D132" s="71" t="s">
        <v>137</v>
      </c>
      <c r="E132" s="71" t="s">
        <v>135</v>
      </c>
      <c r="F132" s="71" t="s">
        <v>366</v>
      </c>
      <c r="G132" s="156" t="s">
        <v>186</v>
      </c>
      <c r="H132" s="155">
        <v>90.2</v>
      </c>
      <c r="I132" s="156" t="s">
        <v>386</v>
      </c>
      <c r="J132" s="103"/>
      <c r="K132" s="156" t="s">
        <v>386</v>
      </c>
      <c r="L132" s="103"/>
      <c r="M132" s="156" t="s">
        <v>386</v>
      </c>
      <c r="N132" s="156" t="s">
        <v>386</v>
      </c>
    </row>
    <row r="133" spans="1:14" s="65" customFormat="1" ht="37.5" customHeight="1">
      <c r="A133" s="72"/>
      <c r="B133" s="128" t="s">
        <v>239</v>
      </c>
      <c r="C133" s="71" t="s">
        <v>75</v>
      </c>
      <c r="D133" s="71" t="s">
        <v>137</v>
      </c>
      <c r="E133" s="71" t="s">
        <v>135</v>
      </c>
      <c r="F133" s="71" t="s">
        <v>366</v>
      </c>
      <c r="G133" s="156" t="s">
        <v>187</v>
      </c>
      <c r="H133" s="155">
        <v>92.4</v>
      </c>
      <c r="I133" s="155">
        <v>227.7</v>
      </c>
      <c r="J133" s="155"/>
      <c r="K133" s="155">
        <v>779.3</v>
      </c>
      <c r="L133" s="155"/>
      <c r="M133" s="155">
        <v>137.1</v>
      </c>
      <c r="N133" s="155">
        <v>779.32</v>
      </c>
    </row>
    <row r="134" spans="1:14" s="65" customFormat="1" ht="52.5" customHeight="1">
      <c r="A134" s="72"/>
      <c r="B134" s="136" t="s">
        <v>329</v>
      </c>
      <c r="C134" s="107" t="s">
        <v>75</v>
      </c>
      <c r="D134" s="107" t="s">
        <v>137</v>
      </c>
      <c r="E134" s="107" t="s">
        <v>135</v>
      </c>
      <c r="F134" s="107" t="s">
        <v>367</v>
      </c>
      <c r="G134" s="183"/>
      <c r="H134" s="162">
        <v>-916.9</v>
      </c>
      <c r="I134" s="284">
        <f>I135+I136</f>
        <v>-300</v>
      </c>
      <c r="J134" s="114"/>
      <c r="K134" s="284">
        <f>K135+K136</f>
        <v>0</v>
      </c>
      <c r="L134" s="114"/>
      <c r="M134" s="284">
        <f>M135+M136</f>
        <v>0</v>
      </c>
      <c r="N134" s="284">
        <f>N135+N136</f>
        <v>0</v>
      </c>
    </row>
    <row r="135" spans="1:14" s="65" customFormat="1" ht="20.25" customHeight="1">
      <c r="A135" s="72"/>
      <c r="B135" s="154" t="s">
        <v>238</v>
      </c>
      <c r="C135" s="71" t="s">
        <v>75</v>
      </c>
      <c r="D135" s="71" t="s">
        <v>137</v>
      </c>
      <c r="E135" s="71" t="s">
        <v>135</v>
      </c>
      <c r="F135" s="71" t="s">
        <v>367</v>
      </c>
      <c r="G135" s="156" t="s">
        <v>141</v>
      </c>
      <c r="H135" s="155">
        <v>-640</v>
      </c>
      <c r="I135" s="155">
        <v>-209.4</v>
      </c>
      <c r="J135" s="155"/>
      <c r="K135" s="155">
        <v>0</v>
      </c>
      <c r="L135" s="155"/>
      <c r="M135" s="155">
        <v>0</v>
      </c>
      <c r="N135" s="155">
        <v>0</v>
      </c>
    </row>
    <row r="136" spans="1:14" s="65" customFormat="1" ht="34.5" customHeight="1">
      <c r="A136" s="72"/>
      <c r="B136" s="154" t="s">
        <v>239</v>
      </c>
      <c r="C136" s="71" t="s">
        <v>75</v>
      </c>
      <c r="D136" s="71" t="s">
        <v>137</v>
      </c>
      <c r="E136" s="71" t="s">
        <v>135</v>
      </c>
      <c r="F136" s="71" t="s">
        <v>367</v>
      </c>
      <c r="G136" s="156" t="s">
        <v>187</v>
      </c>
      <c r="H136" s="155">
        <v>-276.89999999999998</v>
      </c>
      <c r="I136" s="156" t="s">
        <v>454</v>
      </c>
      <c r="J136" s="155"/>
      <c r="K136" s="254">
        <v>0</v>
      </c>
      <c r="L136" s="155"/>
      <c r="M136" s="254">
        <v>0</v>
      </c>
      <c r="N136" s="156" t="s">
        <v>278</v>
      </c>
    </row>
    <row r="137" spans="1:14" s="65" customFormat="1" ht="19.5" hidden="1" customHeight="1">
      <c r="A137" s="72"/>
      <c r="B137" s="154" t="s">
        <v>240</v>
      </c>
      <c r="C137" s="71" t="s">
        <v>75</v>
      </c>
      <c r="D137" s="71" t="s">
        <v>137</v>
      </c>
      <c r="E137" s="71" t="s">
        <v>135</v>
      </c>
      <c r="F137" s="71"/>
      <c r="G137" s="156"/>
      <c r="H137" s="155">
        <v>20</v>
      </c>
      <c r="I137" s="156" t="s">
        <v>387</v>
      </c>
      <c r="J137" s="103"/>
      <c r="K137" s="156" t="s">
        <v>387</v>
      </c>
      <c r="L137" s="103"/>
      <c r="M137" s="156" t="s">
        <v>387</v>
      </c>
      <c r="N137" s="156" t="s">
        <v>387</v>
      </c>
    </row>
    <row r="138" spans="1:14" s="65" customFormat="1" ht="18" hidden="1">
      <c r="A138" s="72"/>
      <c r="B138" s="154" t="s">
        <v>124</v>
      </c>
      <c r="C138" s="71" t="s">
        <v>75</v>
      </c>
      <c r="D138" s="71" t="s">
        <v>136</v>
      </c>
      <c r="E138" s="71" t="s">
        <v>128</v>
      </c>
      <c r="F138" s="71" t="s">
        <v>154</v>
      </c>
      <c r="G138" s="156">
        <v>851</v>
      </c>
      <c r="H138" s="117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>
        <v>0</v>
      </c>
    </row>
    <row r="139" spans="1:14" s="65" customFormat="1" ht="18" hidden="1">
      <c r="A139" s="72"/>
      <c r="B139" s="154" t="s">
        <v>176</v>
      </c>
      <c r="C139" s="71" t="s">
        <v>75</v>
      </c>
      <c r="D139" s="71" t="s">
        <v>136</v>
      </c>
      <c r="E139" s="71" t="s">
        <v>128</v>
      </c>
      <c r="F139" s="71" t="s">
        <v>154</v>
      </c>
      <c r="G139" s="156">
        <v>852</v>
      </c>
      <c r="H139" s="117">
        <v>0</v>
      </c>
      <c r="I139" s="117" t="e">
        <f>#REF!+#REF!</f>
        <v>#REF!</v>
      </c>
      <c r="J139" s="117">
        <f>SUM(J140:J160)</f>
        <v>0</v>
      </c>
      <c r="K139" s="103">
        <v>0</v>
      </c>
      <c r="L139" s="117">
        <f>SUM(L140:L160)</f>
        <v>0</v>
      </c>
      <c r="M139" s="117" t="e">
        <f>#REF!+#REF!</f>
        <v>#REF!</v>
      </c>
      <c r="N139" s="103">
        <v>0</v>
      </c>
    </row>
    <row r="140" spans="1:14" s="65" customFormat="1" ht="18" hidden="1">
      <c r="A140" s="72"/>
      <c r="B140" s="154" t="s">
        <v>155</v>
      </c>
      <c r="C140" s="107" t="s">
        <v>75</v>
      </c>
      <c r="D140" s="71" t="s">
        <v>136</v>
      </c>
      <c r="E140" s="71" t="s">
        <v>128</v>
      </c>
      <c r="F140" s="71" t="s">
        <v>154</v>
      </c>
      <c r="G140" s="156" t="s">
        <v>139</v>
      </c>
      <c r="H140" s="117"/>
      <c r="I140" s="156"/>
      <c r="J140" s="103">
        <v>0</v>
      </c>
      <c r="K140" s="103">
        <v>0</v>
      </c>
      <c r="L140" s="103">
        <v>0</v>
      </c>
      <c r="M140" s="156"/>
      <c r="N140" s="103">
        <v>0</v>
      </c>
    </row>
    <row r="141" spans="1:14" s="65" customFormat="1" ht="35.25" customHeight="1">
      <c r="A141" s="72"/>
      <c r="B141" s="154" t="s">
        <v>180</v>
      </c>
      <c r="C141" s="107" t="s">
        <v>75</v>
      </c>
      <c r="D141" s="107" t="s">
        <v>137</v>
      </c>
      <c r="E141" s="107" t="s">
        <v>135</v>
      </c>
      <c r="F141" s="107" t="s">
        <v>339</v>
      </c>
      <c r="G141" s="183"/>
      <c r="H141" s="162" t="e">
        <f>H143+H145+#REF!+#REF!</f>
        <v>#REF!</v>
      </c>
      <c r="I141" s="162">
        <f>I142+I143+I144+I149+I150+I151+I152+I153+I155+I156+I157+I158+I159+I148</f>
        <v>135.60000000000002</v>
      </c>
      <c r="J141" s="162">
        <f t="shared" ref="J141" si="20">J142+J143+J144+J153+J156+J157+J158+J159+J151+J152+J155</f>
        <v>0</v>
      </c>
      <c r="K141" s="162">
        <f>K142+K143+K144+K149+K150+K151+K152+K153+K155+K156+K157+K158+K159+K148</f>
        <v>743.2</v>
      </c>
      <c r="L141" s="162">
        <f t="shared" ref="L141" si="21">L142+L143+L144+L153+L156+L157+L158+L159+L151+L152+L155</f>
        <v>0</v>
      </c>
      <c r="M141" s="162">
        <f>M142+M143+M144+M149+M150+M151+M152+M153+M155+M156+M157+M158+M159+M148</f>
        <v>-122.3</v>
      </c>
      <c r="N141" s="162">
        <f>N142+N143+N144+N149+N150+N151+N152+N153+N155+N156+N157+N158+N159</f>
        <v>761.47</v>
      </c>
    </row>
    <row r="142" spans="1:14" s="65" customFormat="1" ht="31.5">
      <c r="A142" s="110"/>
      <c r="B142" s="128" t="s">
        <v>259</v>
      </c>
      <c r="C142" s="71" t="s">
        <v>75</v>
      </c>
      <c r="D142" s="71" t="s">
        <v>137</v>
      </c>
      <c r="E142" s="71" t="s">
        <v>135</v>
      </c>
      <c r="F142" s="71" t="s">
        <v>391</v>
      </c>
      <c r="G142" s="71" t="s">
        <v>132</v>
      </c>
      <c r="H142" s="117">
        <v>2.2000000000000002</v>
      </c>
      <c r="I142" s="103">
        <v>-14.4</v>
      </c>
      <c r="J142" s="103"/>
      <c r="K142" s="103">
        <v>62.4</v>
      </c>
      <c r="L142" s="103"/>
      <c r="M142" s="103">
        <v>-14.4</v>
      </c>
      <c r="N142" s="103">
        <v>62.4</v>
      </c>
    </row>
    <row r="143" spans="1:14" s="65" customFormat="1" ht="31.5">
      <c r="A143" s="110"/>
      <c r="B143" s="128" t="s">
        <v>259</v>
      </c>
      <c r="C143" s="71" t="s">
        <v>75</v>
      </c>
      <c r="D143" s="71" t="s">
        <v>137</v>
      </c>
      <c r="E143" s="71" t="s">
        <v>135</v>
      </c>
      <c r="F143" s="71" t="s">
        <v>390</v>
      </c>
      <c r="G143" s="71" t="s">
        <v>132</v>
      </c>
      <c r="H143" s="117">
        <v>2.2000000000000002</v>
      </c>
      <c r="I143" s="103">
        <v>-3</v>
      </c>
      <c r="J143" s="103"/>
      <c r="K143" s="103">
        <v>0</v>
      </c>
      <c r="L143" s="103"/>
      <c r="M143" s="103">
        <v>3.5</v>
      </c>
      <c r="N143" s="103">
        <v>3.5</v>
      </c>
    </row>
    <row r="144" spans="1:14" s="65" customFormat="1" ht="31.5">
      <c r="A144" s="110"/>
      <c r="B144" s="128" t="s">
        <v>259</v>
      </c>
      <c r="C144" s="71" t="s">
        <v>75</v>
      </c>
      <c r="D144" s="71" t="s">
        <v>137</v>
      </c>
      <c r="E144" s="71" t="s">
        <v>135</v>
      </c>
      <c r="F144" s="71" t="s">
        <v>392</v>
      </c>
      <c r="G144" s="71" t="s">
        <v>132</v>
      </c>
      <c r="H144" s="117">
        <v>65.599999999999994</v>
      </c>
      <c r="I144" s="103">
        <v>27.9</v>
      </c>
      <c r="J144" s="103"/>
      <c r="K144" s="103">
        <v>88.3</v>
      </c>
      <c r="L144" s="103"/>
      <c r="M144" s="103">
        <v>27.9</v>
      </c>
      <c r="N144" s="103">
        <v>88.24</v>
      </c>
    </row>
    <row r="145" spans="1:14" s="65" customFormat="1" ht="18" hidden="1" customHeight="1">
      <c r="A145" s="72"/>
      <c r="B145" s="154" t="s">
        <v>260</v>
      </c>
      <c r="C145" s="107" t="s">
        <v>75</v>
      </c>
      <c r="D145" s="71" t="s">
        <v>137</v>
      </c>
      <c r="E145" s="71" t="s">
        <v>135</v>
      </c>
      <c r="F145" s="71" t="s">
        <v>343</v>
      </c>
      <c r="G145" s="156" t="s">
        <v>138</v>
      </c>
      <c r="H145" s="117">
        <v>82.5</v>
      </c>
      <c r="I145" s="103">
        <v>82.5</v>
      </c>
      <c r="J145" s="103"/>
      <c r="K145" s="103">
        <v>82.5</v>
      </c>
      <c r="L145" s="103"/>
      <c r="M145" s="103">
        <v>82.5</v>
      </c>
      <c r="N145" s="103">
        <v>82.5</v>
      </c>
    </row>
    <row r="146" spans="1:14" s="65" customFormat="1" ht="18" hidden="1" customHeight="1">
      <c r="A146" s="72"/>
      <c r="B146" s="154" t="s">
        <v>260</v>
      </c>
      <c r="C146" s="71" t="s">
        <v>75</v>
      </c>
      <c r="D146" s="71" t="s">
        <v>137</v>
      </c>
      <c r="E146" s="71" t="s">
        <v>135</v>
      </c>
      <c r="F146" s="71" t="s">
        <v>345</v>
      </c>
      <c r="G146" s="156" t="s">
        <v>138</v>
      </c>
      <c r="H146" s="117">
        <v>118.7</v>
      </c>
      <c r="I146" s="117">
        <v>118.7</v>
      </c>
      <c r="J146" s="117"/>
      <c r="K146" s="117">
        <v>118.7</v>
      </c>
      <c r="L146" s="117"/>
      <c r="M146" s="117">
        <v>118.7</v>
      </c>
      <c r="N146" s="117">
        <v>118.7</v>
      </c>
    </row>
    <row r="147" spans="1:14" s="65" customFormat="1" ht="18" hidden="1" customHeight="1">
      <c r="A147" s="72"/>
      <c r="B147" s="154" t="s">
        <v>260</v>
      </c>
      <c r="C147" s="71" t="s">
        <v>75</v>
      </c>
      <c r="D147" s="71" t="s">
        <v>137</v>
      </c>
      <c r="E147" s="71" t="s">
        <v>135</v>
      </c>
      <c r="F147" s="71" t="s">
        <v>349</v>
      </c>
      <c r="G147" s="156" t="s">
        <v>138</v>
      </c>
      <c r="H147" s="117">
        <v>150</v>
      </c>
      <c r="I147" s="156" t="s">
        <v>296</v>
      </c>
      <c r="J147" s="103"/>
      <c r="K147" s="156" t="s">
        <v>296</v>
      </c>
      <c r="L147" s="103"/>
      <c r="M147" s="156" t="s">
        <v>296</v>
      </c>
      <c r="N147" s="156" t="s">
        <v>296</v>
      </c>
    </row>
    <row r="148" spans="1:14" s="65" customFormat="1" ht="31.5">
      <c r="A148" s="72"/>
      <c r="B148" s="128" t="s">
        <v>259</v>
      </c>
      <c r="C148" s="71" t="s">
        <v>75</v>
      </c>
      <c r="D148" s="71" t="s">
        <v>137</v>
      </c>
      <c r="E148" s="71" t="s">
        <v>135</v>
      </c>
      <c r="F148" s="71" t="s">
        <v>395</v>
      </c>
      <c r="G148" s="156" t="s">
        <v>132</v>
      </c>
      <c r="H148" s="117">
        <v>17</v>
      </c>
      <c r="I148" s="254">
        <v>-19.7</v>
      </c>
      <c r="J148" s="103"/>
      <c r="K148" s="254">
        <v>0</v>
      </c>
      <c r="L148" s="103"/>
      <c r="M148" s="254">
        <v>0</v>
      </c>
      <c r="N148" s="254">
        <v>0</v>
      </c>
    </row>
    <row r="149" spans="1:14" s="65" customFormat="1" ht="31.5">
      <c r="A149" s="110"/>
      <c r="B149" s="128" t="s">
        <v>259</v>
      </c>
      <c r="C149" s="71" t="s">
        <v>75</v>
      </c>
      <c r="D149" s="71" t="s">
        <v>137</v>
      </c>
      <c r="E149" s="71" t="s">
        <v>135</v>
      </c>
      <c r="F149" s="71" t="s">
        <v>393</v>
      </c>
      <c r="G149" s="71" t="s">
        <v>132</v>
      </c>
      <c r="H149" s="117">
        <v>65.599999999999994</v>
      </c>
      <c r="I149" s="103">
        <v>0</v>
      </c>
      <c r="J149" s="103"/>
      <c r="K149" s="103">
        <v>5</v>
      </c>
      <c r="L149" s="103"/>
      <c r="M149" s="103">
        <v>0</v>
      </c>
      <c r="N149" s="103">
        <v>0</v>
      </c>
    </row>
    <row r="150" spans="1:14" s="65" customFormat="1" ht="31.5">
      <c r="A150" s="110"/>
      <c r="B150" s="128" t="s">
        <v>259</v>
      </c>
      <c r="C150" s="71" t="s">
        <v>75</v>
      </c>
      <c r="D150" s="71" t="s">
        <v>137</v>
      </c>
      <c r="E150" s="71" t="s">
        <v>135</v>
      </c>
      <c r="F150" s="71" t="s">
        <v>416</v>
      </c>
      <c r="G150" s="71" t="s">
        <v>132</v>
      </c>
      <c r="H150" s="117">
        <v>65.599999999999994</v>
      </c>
      <c r="I150" s="103">
        <v>0</v>
      </c>
      <c r="J150" s="103"/>
      <c r="K150" s="103">
        <v>0</v>
      </c>
      <c r="L150" s="103"/>
      <c r="M150" s="103">
        <v>0</v>
      </c>
      <c r="N150" s="103">
        <v>0</v>
      </c>
    </row>
    <row r="151" spans="1:14" s="65" customFormat="1" ht="31.5">
      <c r="A151" s="110"/>
      <c r="B151" s="128" t="s">
        <v>259</v>
      </c>
      <c r="C151" s="71" t="s">
        <v>75</v>
      </c>
      <c r="D151" s="71" t="s">
        <v>137</v>
      </c>
      <c r="E151" s="71" t="s">
        <v>135</v>
      </c>
      <c r="F151" s="71" t="s">
        <v>399</v>
      </c>
      <c r="G151" s="71" t="s">
        <v>138</v>
      </c>
      <c r="H151" s="117">
        <v>2.2000000000000002</v>
      </c>
      <c r="I151" s="103">
        <v>0</v>
      </c>
      <c r="J151" s="103"/>
      <c r="K151" s="103">
        <v>0</v>
      </c>
      <c r="L151" s="103"/>
      <c r="M151" s="103">
        <v>-312.3</v>
      </c>
      <c r="N151" s="103">
        <v>0</v>
      </c>
    </row>
    <row r="152" spans="1:14" s="65" customFormat="1" ht="18">
      <c r="A152" s="110"/>
      <c r="B152" s="128" t="s">
        <v>413</v>
      </c>
      <c r="C152" s="71" t="s">
        <v>75</v>
      </c>
      <c r="D152" s="71" t="s">
        <v>137</v>
      </c>
      <c r="E152" s="71" t="s">
        <v>135</v>
      </c>
      <c r="F152" s="71" t="s">
        <v>394</v>
      </c>
      <c r="G152" s="71" t="s">
        <v>409</v>
      </c>
      <c r="H152" s="117">
        <v>2.2000000000000002</v>
      </c>
      <c r="I152" s="103">
        <v>0</v>
      </c>
      <c r="J152" s="103"/>
      <c r="K152" s="103">
        <v>105</v>
      </c>
      <c r="L152" s="103"/>
      <c r="M152" s="103">
        <v>55</v>
      </c>
      <c r="N152" s="103">
        <v>105</v>
      </c>
    </row>
    <row r="153" spans="1:14" s="65" customFormat="1" ht="31.5">
      <c r="A153" s="72"/>
      <c r="B153" s="128" t="s">
        <v>260</v>
      </c>
      <c r="C153" s="71" t="s">
        <v>75</v>
      </c>
      <c r="D153" s="71" t="s">
        <v>137</v>
      </c>
      <c r="E153" s="71" t="s">
        <v>135</v>
      </c>
      <c r="F153" s="71" t="s">
        <v>397</v>
      </c>
      <c r="G153" s="156" t="s">
        <v>138</v>
      </c>
      <c r="H153" s="117">
        <v>17</v>
      </c>
      <c r="I153" s="254">
        <v>-70</v>
      </c>
      <c r="J153" s="103"/>
      <c r="K153" s="254">
        <v>20</v>
      </c>
      <c r="L153" s="103"/>
      <c r="M153" s="254">
        <v>20</v>
      </c>
      <c r="N153" s="254">
        <v>20</v>
      </c>
    </row>
    <row r="154" spans="1:14" s="65" customFormat="1" ht="31.5" hidden="1" customHeight="1">
      <c r="A154" s="72"/>
      <c r="B154" s="154" t="s">
        <v>260</v>
      </c>
      <c r="C154" s="71" t="s">
        <v>75</v>
      </c>
      <c r="D154" s="71" t="s">
        <v>137</v>
      </c>
      <c r="E154" s="71" t="s">
        <v>135</v>
      </c>
      <c r="F154" s="71" t="s">
        <v>380</v>
      </c>
      <c r="G154" s="156" t="s">
        <v>138</v>
      </c>
      <c r="H154" s="117">
        <v>248.5</v>
      </c>
      <c r="I154" s="156" t="s">
        <v>384</v>
      </c>
      <c r="J154" s="103"/>
      <c r="K154" s="156" t="s">
        <v>384</v>
      </c>
      <c r="L154" s="103"/>
      <c r="M154" s="156" t="s">
        <v>384</v>
      </c>
      <c r="N154" s="156" t="s">
        <v>384</v>
      </c>
    </row>
    <row r="155" spans="1:14" s="65" customFormat="1" ht="31.5">
      <c r="A155" s="72"/>
      <c r="B155" s="128" t="s">
        <v>260</v>
      </c>
      <c r="C155" s="71" t="s">
        <v>75</v>
      </c>
      <c r="D155" s="71" t="s">
        <v>137</v>
      </c>
      <c r="E155" s="71" t="s">
        <v>135</v>
      </c>
      <c r="F155" s="71" t="s">
        <v>395</v>
      </c>
      <c r="G155" s="156" t="s">
        <v>138</v>
      </c>
      <c r="H155" s="117">
        <v>17</v>
      </c>
      <c r="I155" s="254">
        <v>-36</v>
      </c>
      <c r="J155" s="103"/>
      <c r="K155" s="254">
        <v>0</v>
      </c>
      <c r="L155" s="103"/>
      <c r="M155" s="254">
        <v>19.8</v>
      </c>
      <c r="N155" s="254">
        <v>19.829999999999998</v>
      </c>
    </row>
    <row r="156" spans="1:14" s="65" customFormat="1" ht="31.5">
      <c r="A156" s="72"/>
      <c r="B156" s="128" t="s">
        <v>260</v>
      </c>
      <c r="C156" s="71" t="s">
        <v>75</v>
      </c>
      <c r="D156" s="71" t="s">
        <v>137</v>
      </c>
      <c r="E156" s="71" t="s">
        <v>135</v>
      </c>
      <c r="F156" s="71" t="s">
        <v>396</v>
      </c>
      <c r="G156" s="156" t="s">
        <v>138</v>
      </c>
      <c r="H156" s="117">
        <v>17</v>
      </c>
      <c r="I156" s="254">
        <v>0</v>
      </c>
      <c r="J156" s="103"/>
      <c r="K156" s="254">
        <v>73.5</v>
      </c>
      <c r="L156" s="103"/>
      <c r="M156" s="254">
        <v>0</v>
      </c>
      <c r="N156" s="254">
        <v>73.5</v>
      </c>
    </row>
    <row r="157" spans="1:14" s="65" customFormat="1" ht="31.5">
      <c r="A157" s="72"/>
      <c r="B157" s="128" t="s">
        <v>260</v>
      </c>
      <c r="C157" s="71" t="s">
        <v>75</v>
      </c>
      <c r="D157" s="71" t="s">
        <v>137</v>
      </c>
      <c r="E157" s="71" t="s">
        <v>135</v>
      </c>
      <c r="F157" s="71" t="s">
        <v>398</v>
      </c>
      <c r="G157" s="156" t="s">
        <v>138</v>
      </c>
      <c r="H157" s="117">
        <v>17</v>
      </c>
      <c r="I157" s="254">
        <v>248.8</v>
      </c>
      <c r="J157" s="103"/>
      <c r="K157" s="254">
        <v>385</v>
      </c>
      <c r="L157" s="103"/>
      <c r="M157" s="254">
        <v>76.2</v>
      </c>
      <c r="N157" s="254">
        <v>385</v>
      </c>
    </row>
    <row r="158" spans="1:14" s="65" customFormat="1" ht="18">
      <c r="A158" s="72"/>
      <c r="B158" s="216" t="s">
        <v>124</v>
      </c>
      <c r="C158" s="71" t="s">
        <v>75</v>
      </c>
      <c r="D158" s="71" t="s">
        <v>137</v>
      </c>
      <c r="E158" s="71" t="s">
        <v>135</v>
      </c>
      <c r="F158" s="71" t="s">
        <v>370</v>
      </c>
      <c r="G158" s="156" t="s">
        <v>175</v>
      </c>
      <c r="H158" s="117">
        <v>24</v>
      </c>
      <c r="I158" s="254">
        <v>-1</v>
      </c>
      <c r="J158" s="103"/>
      <c r="K158" s="254">
        <v>1</v>
      </c>
      <c r="L158" s="103"/>
      <c r="M158" s="254">
        <v>-1</v>
      </c>
      <c r="N158" s="254">
        <v>1</v>
      </c>
    </row>
    <row r="159" spans="1:14" s="65" customFormat="1" ht="18">
      <c r="A159" s="72"/>
      <c r="B159" s="154" t="s">
        <v>176</v>
      </c>
      <c r="C159" s="71" t="s">
        <v>75</v>
      </c>
      <c r="D159" s="71" t="s">
        <v>137</v>
      </c>
      <c r="E159" s="71" t="s">
        <v>135</v>
      </c>
      <c r="F159" s="71" t="s">
        <v>370</v>
      </c>
      <c r="G159" s="156" t="s">
        <v>178</v>
      </c>
      <c r="H159" s="117">
        <v>25</v>
      </c>
      <c r="I159" s="254">
        <v>3</v>
      </c>
      <c r="J159" s="269"/>
      <c r="K159" s="254">
        <v>3</v>
      </c>
      <c r="L159" s="269"/>
      <c r="M159" s="254">
        <v>3</v>
      </c>
      <c r="N159" s="254">
        <v>3</v>
      </c>
    </row>
    <row r="160" spans="1:14" s="65" customFormat="1" ht="18" customHeight="1">
      <c r="A160" s="72"/>
      <c r="B160" s="154" t="s">
        <v>182</v>
      </c>
      <c r="C160" s="107" t="s">
        <v>75</v>
      </c>
      <c r="D160" s="107" t="s">
        <v>137</v>
      </c>
      <c r="E160" s="107" t="s">
        <v>135</v>
      </c>
      <c r="F160" s="107" t="s">
        <v>368</v>
      </c>
      <c r="G160" s="183"/>
      <c r="H160" s="162">
        <v>20</v>
      </c>
      <c r="I160" s="274">
        <f>I161</f>
        <v>0</v>
      </c>
      <c r="J160" s="114"/>
      <c r="K160" s="274">
        <f>K161</f>
        <v>0</v>
      </c>
      <c r="L160" s="114"/>
      <c r="M160" s="274">
        <f>M161</f>
        <v>0</v>
      </c>
      <c r="N160" s="274">
        <f>N161</f>
        <v>0</v>
      </c>
    </row>
    <row r="161" spans="1:15" s="65" customFormat="1" ht="32.25" customHeight="1">
      <c r="A161" s="72"/>
      <c r="B161" s="215" t="s">
        <v>260</v>
      </c>
      <c r="C161" s="71" t="s">
        <v>75</v>
      </c>
      <c r="D161" s="71" t="s">
        <v>137</v>
      </c>
      <c r="E161" s="71" t="s">
        <v>135</v>
      </c>
      <c r="F161" s="71" t="s">
        <v>368</v>
      </c>
      <c r="G161" s="156" t="s">
        <v>138</v>
      </c>
      <c r="H161" s="155">
        <v>20</v>
      </c>
      <c r="I161" s="294">
        <v>0</v>
      </c>
      <c r="J161" s="103"/>
      <c r="K161" s="294">
        <v>0</v>
      </c>
      <c r="L161" s="103"/>
      <c r="M161" s="294">
        <v>0</v>
      </c>
      <c r="N161" s="294">
        <v>0</v>
      </c>
    </row>
    <row r="162" spans="1:15" s="65" customFormat="1" ht="32.25" customHeight="1">
      <c r="A162" s="72">
        <v>8</v>
      </c>
      <c r="B162" s="216" t="s">
        <v>158</v>
      </c>
      <c r="C162" s="154"/>
      <c r="D162" s="107" t="s">
        <v>159</v>
      </c>
      <c r="E162" s="71"/>
      <c r="F162" s="71"/>
      <c r="G162" s="156"/>
      <c r="H162" s="155">
        <v>0</v>
      </c>
      <c r="I162" s="115">
        <f>I163</f>
        <v>-111.6</v>
      </c>
      <c r="J162" s="115"/>
      <c r="K162" s="115">
        <f>K163</f>
        <v>227.4</v>
      </c>
      <c r="L162" s="115"/>
      <c r="M162" s="115">
        <f>M163</f>
        <v>455.2</v>
      </c>
      <c r="N162" s="115">
        <f>N163</f>
        <v>455.2</v>
      </c>
    </row>
    <row r="163" spans="1:15" s="65" customFormat="1" ht="18">
      <c r="A163" s="70" t="s">
        <v>232</v>
      </c>
      <c r="B163" s="129" t="s">
        <v>162</v>
      </c>
      <c r="C163" s="71" t="s">
        <v>75</v>
      </c>
      <c r="D163" s="107" t="s">
        <v>159</v>
      </c>
      <c r="E163" s="107" t="s">
        <v>159</v>
      </c>
      <c r="F163" s="71" t="s">
        <v>250</v>
      </c>
      <c r="G163" s="156"/>
      <c r="H163" s="162">
        <v>0</v>
      </c>
      <c r="I163" s="155">
        <f>I164</f>
        <v>-111.6</v>
      </c>
      <c r="J163" s="114"/>
      <c r="K163" s="155">
        <f>K164</f>
        <v>227.4</v>
      </c>
      <c r="L163" s="114"/>
      <c r="M163" s="155">
        <f>M164</f>
        <v>455.2</v>
      </c>
      <c r="N163" s="155">
        <f>N164</f>
        <v>455.2</v>
      </c>
    </row>
    <row r="164" spans="1:15" s="65" customFormat="1" ht="18">
      <c r="A164" s="70"/>
      <c r="B164" s="154" t="s">
        <v>35</v>
      </c>
      <c r="C164" s="71"/>
      <c r="D164" s="71"/>
      <c r="E164" s="71"/>
      <c r="F164" s="71"/>
      <c r="G164" s="156"/>
      <c r="H164" s="155">
        <v>-1399.6</v>
      </c>
      <c r="I164" s="155">
        <v>-111.6</v>
      </c>
      <c r="J164" s="103"/>
      <c r="K164" s="155">
        <v>227.4</v>
      </c>
      <c r="L164" s="103"/>
      <c r="M164" s="155">
        <v>455.2</v>
      </c>
      <c r="N164" s="155">
        <v>455.2</v>
      </c>
    </row>
    <row r="165" spans="1:15" s="135" customFormat="1" ht="18">
      <c r="A165" s="317"/>
      <c r="B165" s="352" t="s">
        <v>35</v>
      </c>
      <c r="C165" s="352"/>
      <c r="D165" s="352"/>
      <c r="E165" s="352"/>
      <c r="F165" s="352"/>
      <c r="G165" s="352"/>
      <c r="H165" s="116" t="e">
        <f>H128+#REF!+#REF!+H63+H56+H8+#REF!</f>
        <v>#REF!</v>
      </c>
      <c r="I165" s="295">
        <f>I8+I56+I62+I87+I93+I117+I128+I163</f>
        <v>1510.7000000000003</v>
      </c>
      <c r="J165" s="295" t="s">
        <v>302</v>
      </c>
      <c r="K165" s="295">
        <f>K8+K56+K62+K87+K93+K117+K128+K164</f>
        <v>9097.3799999999992</v>
      </c>
      <c r="L165" s="295" t="s">
        <v>302</v>
      </c>
      <c r="M165" s="295">
        <f>M8+M57+M62+M87+M93+M117+M128+M163</f>
        <v>1968.9</v>
      </c>
      <c r="N165" s="295">
        <f>N8+N56+N62+N87+N93+N117+N128+N164</f>
        <v>9103.8300000000017</v>
      </c>
      <c r="O165" s="272"/>
    </row>
    <row r="166" spans="1:15" s="66" customFormat="1" ht="18.75">
      <c r="A166" s="67"/>
      <c r="B166" s="68"/>
      <c r="C166" s="28"/>
      <c r="D166" s="69"/>
      <c r="E166" s="69"/>
      <c r="F166" s="69"/>
      <c r="G166" s="69"/>
      <c r="H166" s="69"/>
      <c r="I166" s="29"/>
      <c r="J166" s="29"/>
      <c r="K166" s="29"/>
      <c r="L166" s="29"/>
      <c r="M166" s="29"/>
      <c r="N166" s="29"/>
    </row>
    <row r="167" spans="1:15" s="66" customFormat="1" ht="18.75">
      <c r="A167" s="67"/>
      <c r="B167" s="68"/>
      <c r="C167" s="28"/>
      <c r="D167" s="69"/>
      <c r="E167" s="69"/>
      <c r="F167" s="69"/>
      <c r="G167" s="69"/>
      <c r="H167" s="69"/>
      <c r="I167" s="29"/>
      <c r="J167" s="29"/>
      <c r="K167" s="29"/>
      <c r="L167" s="29"/>
      <c r="M167" s="29"/>
      <c r="N167" s="29"/>
    </row>
  </sheetData>
  <mergeCells count="3">
    <mergeCell ref="F1:K1"/>
    <mergeCell ref="A3:K3"/>
    <mergeCell ref="B165:G165"/>
  </mergeCells>
  <pageMargins left="0.98425196850393704" right="0.59055118110236227" top="0.78740157480314965" bottom="0.78740157480314965" header="0.31496062992125984" footer="0.39370078740157483"/>
  <pageSetup paperSize="9" scale="43" orientation="portrait" r:id="rId1"/>
  <rowBreaks count="1" manualBreakCount="1">
    <brk id="49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9">
    <tabColor rgb="FF00B050"/>
  </sheetPr>
  <dimension ref="A1:D10"/>
  <sheetViews>
    <sheetView view="pageBreakPreview" topLeftCell="A7" zoomScale="75" zoomScaleNormal="75" zoomScaleSheetLayoutView="75" workbookViewId="0">
      <selection activeCell="A9" sqref="A9"/>
    </sheetView>
  </sheetViews>
  <sheetFormatPr defaultRowHeight="12.75"/>
  <cols>
    <col min="1" max="1" width="48.42578125" style="10" customWidth="1"/>
    <col min="2" max="2" width="21.140625" style="10" customWidth="1"/>
    <col min="3" max="3" width="15.7109375" style="10" customWidth="1"/>
    <col min="4" max="4" width="25.140625" style="11" customWidth="1"/>
    <col min="5" max="16384" width="9.140625" style="10"/>
  </cols>
  <sheetData>
    <row r="1" spans="1:4" ht="70.5" customHeight="1">
      <c r="B1" s="329" t="s">
        <v>459</v>
      </c>
      <c r="C1" s="329"/>
      <c r="D1" s="355"/>
    </row>
    <row r="2" spans="1:4" ht="16.5" customHeight="1">
      <c r="D2" s="139"/>
    </row>
    <row r="3" spans="1:4" s="53" customFormat="1" ht="81" customHeight="1">
      <c r="A3" s="326" t="s">
        <v>460</v>
      </c>
      <c r="B3" s="340"/>
      <c r="C3" s="340"/>
      <c r="D3" s="340"/>
    </row>
    <row r="4" spans="1:4" s="53" customFormat="1" ht="21" customHeight="1">
      <c r="A4" s="142"/>
      <c r="B4" s="143"/>
      <c r="C4" s="223"/>
      <c r="D4" s="143"/>
    </row>
    <row r="5" spans="1:4" s="53" customFormat="1" ht="18.75">
      <c r="A5" s="54"/>
      <c r="D5" s="145" t="s">
        <v>61</v>
      </c>
    </row>
    <row r="6" spans="1:4" s="56" customFormat="1" ht="39.75" customHeight="1">
      <c r="A6" s="39" t="s">
        <v>169</v>
      </c>
      <c r="B6" s="144" t="s">
        <v>170</v>
      </c>
      <c r="C6" s="211" t="s">
        <v>22</v>
      </c>
      <c r="D6" s="39" t="s">
        <v>331</v>
      </c>
    </row>
    <row r="7" spans="1:4" s="38" customFormat="1" ht="158.25" customHeight="1">
      <c r="A7" s="318" t="s">
        <v>372</v>
      </c>
      <c r="B7" s="273" t="s">
        <v>470</v>
      </c>
      <c r="C7" s="227">
        <v>0</v>
      </c>
      <c r="D7" s="133">
        <v>487</v>
      </c>
    </row>
    <row r="8" spans="1:4" s="38" customFormat="1" ht="123.75" customHeight="1">
      <c r="A8" s="318" t="s">
        <v>373</v>
      </c>
      <c r="B8" s="224" t="s">
        <v>402</v>
      </c>
      <c r="C8" s="225">
        <v>-0.3</v>
      </c>
      <c r="D8" s="133">
        <v>0</v>
      </c>
    </row>
    <row r="9" spans="1:4" s="38" customFormat="1" ht="126" customHeight="1">
      <c r="A9" s="318" t="s">
        <v>468</v>
      </c>
      <c r="B9" s="224" t="s">
        <v>469</v>
      </c>
      <c r="C9" s="225">
        <v>2</v>
      </c>
      <c r="D9" s="133">
        <v>2</v>
      </c>
    </row>
    <row r="10" spans="1:4" s="151" customFormat="1" ht="29.25" customHeight="1">
      <c r="A10" s="123" t="s">
        <v>171</v>
      </c>
      <c r="B10" s="123" t="s">
        <v>172</v>
      </c>
      <c r="C10" s="226">
        <f>C7+C8+C9</f>
        <v>1.7</v>
      </c>
      <c r="D10" s="150">
        <f>D7+D8+D9</f>
        <v>489</v>
      </c>
    </row>
  </sheetData>
  <mergeCells count="2">
    <mergeCell ref="A3:D3"/>
    <mergeCell ref="B1:D1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6">
    <tabColor rgb="FF00B050"/>
  </sheetPr>
  <dimension ref="A1:E10"/>
  <sheetViews>
    <sheetView view="pageBreakPreview" zoomScale="75" zoomScaleNormal="75" zoomScaleSheetLayoutView="75" workbookViewId="0">
      <selection activeCell="B7" sqref="B7"/>
    </sheetView>
  </sheetViews>
  <sheetFormatPr defaultRowHeight="12.75"/>
  <cols>
    <col min="1" max="1" width="48.42578125" style="10" customWidth="1"/>
    <col min="2" max="2" width="19.5703125" style="10" customWidth="1"/>
    <col min="3" max="3" width="16.140625" style="10" customWidth="1"/>
    <col min="4" max="4" width="14.28515625" style="10" customWidth="1"/>
    <col min="5" max="5" width="14.28515625" style="11" customWidth="1"/>
    <col min="6" max="16384" width="9.140625" style="10"/>
  </cols>
  <sheetData>
    <row r="1" spans="1:5" ht="135" customHeight="1">
      <c r="D1" s="329" t="s">
        <v>461</v>
      </c>
      <c r="E1" s="355"/>
    </row>
    <row r="2" spans="1:5" ht="16.5" customHeight="1">
      <c r="E2" s="139"/>
    </row>
    <row r="3" spans="1:5" s="53" customFormat="1" ht="86.25" customHeight="1">
      <c r="A3" s="326" t="s">
        <v>462</v>
      </c>
      <c r="B3" s="340"/>
      <c r="C3" s="340"/>
      <c r="D3" s="340"/>
      <c r="E3" s="340"/>
    </row>
    <row r="4" spans="1:5" s="53" customFormat="1" ht="21" customHeight="1">
      <c r="A4" s="197"/>
      <c r="B4" s="198"/>
      <c r="C4" s="223"/>
      <c r="D4" s="198"/>
      <c r="E4" s="198"/>
    </row>
    <row r="5" spans="1:5" s="53" customFormat="1" ht="18.75">
      <c r="A5" s="54"/>
      <c r="E5" s="145" t="s">
        <v>61</v>
      </c>
    </row>
    <row r="6" spans="1:5" s="56" customFormat="1" ht="39.75" customHeight="1">
      <c r="A6" s="39" t="s">
        <v>169</v>
      </c>
      <c r="B6" s="199" t="s">
        <v>170</v>
      </c>
      <c r="C6" s="211" t="s">
        <v>22</v>
      </c>
      <c r="D6" s="290" t="s">
        <v>403</v>
      </c>
      <c r="E6" s="39" t="s">
        <v>463</v>
      </c>
    </row>
    <row r="7" spans="1:5" s="38" customFormat="1" ht="150.75" customHeight="1">
      <c r="A7" s="318" t="s">
        <v>372</v>
      </c>
      <c r="B7" s="273" t="s">
        <v>470</v>
      </c>
      <c r="C7" s="227">
        <v>0</v>
      </c>
      <c r="D7" s="133">
        <v>487</v>
      </c>
      <c r="E7" s="133">
        <v>487</v>
      </c>
    </row>
    <row r="8" spans="1:5" s="38" customFormat="1" ht="123.75" customHeight="1">
      <c r="A8" s="318" t="s">
        <v>373</v>
      </c>
      <c r="B8" s="224" t="s">
        <v>402</v>
      </c>
      <c r="C8" s="225">
        <v>-0.3</v>
      </c>
      <c r="D8" s="133">
        <v>0</v>
      </c>
      <c r="E8" s="133">
        <v>0</v>
      </c>
    </row>
    <row r="9" spans="1:5" s="38" customFormat="1" ht="126" customHeight="1">
      <c r="A9" s="318" t="s">
        <v>468</v>
      </c>
      <c r="B9" s="224" t="s">
        <v>469</v>
      </c>
      <c r="C9" s="225">
        <v>2</v>
      </c>
      <c r="D9" s="133">
        <v>2</v>
      </c>
      <c r="E9" s="133">
        <v>2</v>
      </c>
    </row>
    <row r="10" spans="1:5" s="151" customFormat="1" ht="29.25" customHeight="1">
      <c r="A10" s="200" t="s">
        <v>171</v>
      </c>
      <c r="B10" s="200" t="s">
        <v>172</v>
      </c>
      <c r="C10" s="226">
        <f>C8+C7+C9</f>
        <v>1.7</v>
      </c>
      <c r="D10" s="150">
        <f>D7+D8+D9</f>
        <v>489</v>
      </c>
      <c r="E10" s="150">
        <f>E7+E8+E9</f>
        <v>489</v>
      </c>
    </row>
  </sheetData>
  <mergeCells count="2">
    <mergeCell ref="A3:E3"/>
    <mergeCell ref="D1:E1"/>
  </mergeCells>
  <pageMargins left="0.98425196850393704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1">
    <tabColor indexed="21"/>
  </sheetPr>
  <dimension ref="A1:D9"/>
  <sheetViews>
    <sheetView view="pageBreakPreview" zoomScale="90" zoomScaleSheetLayoutView="90" workbookViewId="0">
      <selection activeCell="G4" sqref="G4"/>
    </sheetView>
  </sheetViews>
  <sheetFormatPr defaultRowHeight="12.75"/>
  <cols>
    <col min="2" max="2" width="48.28515625" customWidth="1"/>
    <col min="3" max="3" width="14.42578125" customWidth="1"/>
    <col min="4" max="4" width="19.7109375" customWidth="1"/>
  </cols>
  <sheetData>
    <row r="1" spans="1:4" ht="80.25" customHeight="1">
      <c r="C1" s="358" t="s">
        <v>262</v>
      </c>
      <c r="D1" s="359"/>
    </row>
    <row r="2" spans="1:4">
      <c r="C2" s="360"/>
      <c r="D2" s="360"/>
    </row>
    <row r="3" spans="1:4" ht="57.75" customHeight="1">
      <c r="A3" s="356" t="s">
        <v>263</v>
      </c>
      <c r="B3" s="356"/>
      <c r="C3" s="356"/>
      <c r="D3" s="356"/>
    </row>
    <row r="4" spans="1:4">
      <c r="A4" s="163"/>
      <c r="B4" s="164"/>
      <c r="C4" s="164"/>
      <c r="D4" s="164"/>
    </row>
    <row r="5" spans="1:4">
      <c r="A5" s="163"/>
      <c r="B5" s="164"/>
      <c r="C5" s="357" t="s">
        <v>61</v>
      </c>
      <c r="D5" s="357"/>
    </row>
    <row r="6" spans="1:4" ht="100.5" customHeight="1">
      <c r="A6" s="212"/>
      <c r="B6" s="213" t="s">
        <v>207</v>
      </c>
      <c r="C6" s="214" t="s">
        <v>248</v>
      </c>
      <c r="D6" s="214" t="s">
        <v>208</v>
      </c>
    </row>
    <row r="7" spans="1:4" ht="33.75" customHeight="1">
      <c r="A7" s="177">
        <v>1</v>
      </c>
      <c r="B7" s="176" t="s">
        <v>3</v>
      </c>
      <c r="C7" s="178">
        <v>0</v>
      </c>
      <c r="D7" s="178">
        <v>0</v>
      </c>
    </row>
    <row r="8" spans="1:4" ht="35.25" customHeight="1">
      <c r="A8" s="177">
        <v>2</v>
      </c>
      <c r="B8" s="179" t="s">
        <v>209</v>
      </c>
      <c r="C8" s="178">
        <v>0</v>
      </c>
      <c r="D8" s="178">
        <v>0</v>
      </c>
    </row>
    <row r="9" spans="1:4" ht="45.75" customHeight="1">
      <c r="A9" s="165"/>
      <c r="B9" s="171" t="s">
        <v>235</v>
      </c>
      <c r="C9" s="180">
        <f>SUM(C7:C8)</f>
        <v>0</v>
      </c>
      <c r="D9" s="180">
        <f>SUM(D7:D8)</f>
        <v>0</v>
      </c>
    </row>
  </sheetData>
  <mergeCells count="4">
    <mergeCell ref="A3:D3"/>
    <mergeCell ref="C5:D5"/>
    <mergeCell ref="C1:D1"/>
    <mergeCell ref="C2:D2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21"/>
  </sheetPr>
  <dimension ref="A1:E9"/>
  <sheetViews>
    <sheetView view="pageBreakPreview" zoomScale="90" zoomScaleSheetLayoutView="90" workbookViewId="0">
      <selection activeCell="H3" sqref="H3"/>
    </sheetView>
  </sheetViews>
  <sheetFormatPr defaultRowHeight="12.75"/>
  <cols>
    <col min="1" max="1" width="6.5703125" customWidth="1"/>
    <col min="2" max="2" width="45.42578125" customWidth="1"/>
    <col min="3" max="3" width="15.5703125" customWidth="1"/>
    <col min="4" max="4" width="14.42578125" customWidth="1"/>
    <col min="5" max="5" width="18.7109375" customWidth="1"/>
  </cols>
  <sheetData>
    <row r="1" spans="1:5" ht="80.25" customHeight="1">
      <c r="D1" s="358" t="s">
        <v>264</v>
      </c>
      <c r="E1" s="359"/>
    </row>
    <row r="2" spans="1:5">
      <c r="D2" s="360"/>
      <c r="E2" s="360"/>
    </row>
    <row r="3" spans="1:5" ht="41.25" customHeight="1">
      <c r="A3" s="356" t="s">
        <v>265</v>
      </c>
      <c r="B3" s="356"/>
      <c r="C3" s="356"/>
      <c r="D3" s="356"/>
      <c r="E3" s="356"/>
    </row>
    <row r="4" spans="1:5">
      <c r="A4" s="163"/>
      <c r="B4" s="164"/>
      <c r="C4" s="164"/>
      <c r="D4" s="164"/>
      <c r="E4" s="164"/>
    </row>
    <row r="5" spans="1:5">
      <c r="A5" s="163"/>
      <c r="B5" s="164"/>
      <c r="C5" s="164"/>
      <c r="D5" s="357" t="s">
        <v>61</v>
      </c>
      <c r="E5" s="357"/>
    </row>
    <row r="6" spans="1:5" ht="93" customHeight="1">
      <c r="A6" s="212"/>
      <c r="B6" s="213" t="s">
        <v>207</v>
      </c>
      <c r="C6" s="214" t="s">
        <v>249</v>
      </c>
      <c r="D6" s="214" t="s">
        <v>266</v>
      </c>
      <c r="E6" s="214" t="s">
        <v>208</v>
      </c>
    </row>
    <row r="7" spans="1:5" ht="33.75" customHeight="1">
      <c r="A7" s="177">
        <v>1</v>
      </c>
      <c r="B7" s="206" t="s">
        <v>3</v>
      </c>
      <c r="C7" s="178">
        <v>0</v>
      </c>
      <c r="D7" s="178">
        <v>0</v>
      </c>
      <c r="E7" s="178">
        <v>0</v>
      </c>
    </row>
    <row r="8" spans="1:5" ht="35.25" customHeight="1">
      <c r="A8" s="177">
        <v>2</v>
      </c>
      <c r="B8" s="179" t="s">
        <v>209</v>
      </c>
      <c r="C8" s="178">
        <v>0</v>
      </c>
      <c r="D8" s="178">
        <v>0</v>
      </c>
      <c r="E8" s="178">
        <v>0</v>
      </c>
    </row>
    <row r="9" spans="1:5" ht="45.75" customHeight="1">
      <c r="A9" s="165"/>
      <c r="B9" s="171" t="s">
        <v>235</v>
      </c>
      <c r="C9" s="180">
        <f>SUM(C7:C8)</f>
        <v>0</v>
      </c>
      <c r="D9" s="180">
        <f>SUM(D7:D8)</f>
        <v>0</v>
      </c>
      <c r="E9" s="180">
        <f>SUM(E7:E8)</f>
        <v>0</v>
      </c>
    </row>
  </sheetData>
  <mergeCells count="4">
    <mergeCell ref="D1:E1"/>
    <mergeCell ref="D2:E2"/>
    <mergeCell ref="A3:E3"/>
    <mergeCell ref="D5:E5"/>
  </mergeCells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2">
    <tabColor indexed="21"/>
  </sheetPr>
  <dimension ref="A1:F19"/>
  <sheetViews>
    <sheetView view="pageBreakPreview" zoomScale="90" zoomScaleSheetLayoutView="90" workbookViewId="0">
      <selection activeCell="J4" sqref="J4"/>
    </sheetView>
  </sheetViews>
  <sheetFormatPr defaultRowHeight="12.75"/>
  <cols>
    <col min="1" max="1" width="13.85546875" customWidth="1"/>
    <col min="2" max="2" width="15.140625" customWidth="1"/>
    <col min="3" max="3" width="17" customWidth="1"/>
    <col min="4" max="4" width="14.85546875" customWidth="1"/>
    <col min="5" max="5" width="14.5703125" customWidth="1"/>
    <col min="6" max="6" width="14" customWidth="1"/>
  </cols>
  <sheetData>
    <row r="1" spans="1:6" ht="57.75" customHeight="1">
      <c r="D1" s="358" t="s">
        <v>267</v>
      </c>
      <c r="E1" s="355"/>
      <c r="F1" s="355"/>
    </row>
    <row r="3" spans="1:6" ht="58.5" customHeight="1">
      <c r="A3" s="368" t="s">
        <v>268</v>
      </c>
      <c r="B3" s="368"/>
      <c r="C3" s="368"/>
      <c r="D3" s="368"/>
      <c r="E3" s="368"/>
      <c r="F3" s="368"/>
    </row>
    <row r="4" spans="1:6" ht="15.75">
      <c r="A4" s="163"/>
      <c r="B4" s="163"/>
      <c r="C4" s="163"/>
      <c r="D4" s="167"/>
      <c r="E4" s="167"/>
      <c r="F4" s="167"/>
    </row>
    <row r="5" spans="1:6" ht="32.25" customHeight="1">
      <c r="A5" s="366" t="s">
        <v>269</v>
      </c>
      <c r="B5" s="366"/>
      <c r="C5" s="366"/>
      <c r="D5" s="366"/>
      <c r="E5" s="366"/>
      <c r="F5" s="366"/>
    </row>
    <row r="6" spans="1:6" ht="14.25">
      <c r="A6" s="168"/>
      <c r="B6" s="163"/>
      <c r="C6" s="163"/>
      <c r="D6" s="163"/>
      <c r="E6" s="163"/>
      <c r="F6" s="163"/>
    </row>
    <row r="7" spans="1:6" ht="14.25">
      <c r="A7" s="168"/>
      <c r="B7" s="163"/>
      <c r="C7" s="163"/>
      <c r="D7" s="163"/>
      <c r="E7" s="163"/>
      <c r="F7" s="169"/>
    </row>
    <row r="8" spans="1:6">
      <c r="A8" s="361" t="s">
        <v>210</v>
      </c>
      <c r="B8" s="361" t="s">
        <v>211</v>
      </c>
      <c r="C8" s="369" t="s">
        <v>212</v>
      </c>
      <c r="D8" s="371" t="s">
        <v>213</v>
      </c>
      <c r="E8" s="369" t="s">
        <v>214</v>
      </c>
      <c r="F8" s="361" t="s">
        <v>215</v>
      </c>
    </row>
    <row r="9" spans="1:6" ht="81.75" customHeight="1">
      <c r="A9" s="361"/>
      <c r="B9" s="361"/>
      <c r="C9" s="370"/>
      <c r="D9" s="372"/>
      <c r="E9" s="370"/>
      <c r="F9" s="361"/>
    </row>
    <row r="10" spans="1:6" ht="15.75">
      <c r="A10" s="166"/>
      <c r="B10" s="166"/>
      <c r="C10" s="170">
        <v>0</v>
      </c>
      <c r="D10" s="166"/>
      <c r="E10" s="166"/>
      <c r="F10" s="166"/>
    </row>
    <row r="11" spans="1:6" ht="15.75">
      <c r="A11" s="166"/>
      <c r="B11" s="166"/>
      <c r="C11" s="170">
        <v>0</v>
      </c>
      <c r="D11" s="166"/>
      <c r="E11" s="166"/>
      <c r="F11" s="166"/>
    </row>
    <row r="12" spans="1:6" ht="15.75">
      <c r="A12" s="171" t="s">
        <v>171</v>
      </c>
      <c r="B12" s="166"/>
      <c r="C12" s="181">
        <v>0</v>
      </c>
      <c r="D12" s="172"/>
      <c r="E12" s="173"/>
      <c r="F12" s="166"/>
    </row>
    <row r="13" spans="1:6">
      <c r="A13" s="174"/>
      <c r="B13" s="174"/>
      <c r="C13" s="174"/>
      <c r="D13" s="174"/>
      <c r="E13" s="174"/>
      <c r="F13" s="174"/>
    </row>
    <row r="14" spans="1:6" ht="48.75" customHeight="1">
      <c r="A14" s="366" t="s">
        <v>273</v>
      </c>
      <c r="B14" s="366"/>
      <c r="C14" s="366"/>
      <c r="D14" s="366"/>
      <c r="E14" s="366"/>
      <c r="F14" s="366"/>
    </row>
    <row r="15" spans="1:6" ht="15.75">
      <c r="A15" s="175"/>
      <c r="B15" s="175"/>
      <c r="C15" s="175"/>
      <c r="D15" s="175"/>
      <c r="E15" s="175"/>
      <c r="F15" s="175"/>
    </row>
    <row r="16" spans="1:6">
      <c r="A16" s="174"/>
      <c r="B16" s="174"/>
      <c r="C16" s="174"/>
      <c r="D16" s="174"/>
      <c r="E16" s="174"/>
      <c r="F16" s="174"/>
    </row>
    <row r="17" spans="1:6" ht="63.75" customHeight="1">
      <c r="A17" s="361" t="s">
        <v>216</v>
      </c>
      <c r="B17" s="361"/>
      <c r="C17" s="361"/>
      <c r="D17" s="361" t="s">
        <v>217</v>
      </c>
      <c r="E17" s="367"/>
      <c r="F17" s="367"/>
    </row>
    <row r="18" spans="1:6" ht="15.75">
      <c r="A18" s="362" t="s">
        <v>218</v>
      </c>
      <c r="B18" s="362"/>
      <c r="C18" s="362"/>
      <c r="D18" s="363">
        <v>0</v>
      </c>
      <c r="E18" s="364"/>
      <c r="F18" s="365"/>
    </row>
    <row r="19" spans="1:6" ht="15.75">
      <c r="A19" s="362" t="s">
        <v>219</v>
      </c>
      <c r="B19" s="362"/>
      <c r="C19" s="362"/>
      <c r="D19" s="363">
        <v>0</v>
      </c>
      <c r="E19" s="364"/>
      <c r="F19" s="365"/>
    </row>
  </sheetData>
  <mergeCells count="16">
    <mergeCell ref="D1:F1"/>
    <mergeCell ref="F8:F9"/>
    <mergeCell ref="A19:C19"/>
    <mergeCell ref="D19:F19"/>
    <mergeCell ref="A5:F5"/>
    <mergeCell ref="A14:F14"/>
    <mergeCell ref="A17:C17"/>
    <mergeCell ref="D17:F17"/>
    <mergeCell ref="A18:C18"/>
    <mergeCell ref="D18:F18"/>
    <mergeCell ref="A3:F3"/>
    <mergeCell ref="A8:A9"/>
    <mergeCell ref="B8:B9"/>
    <mergeCell ref="C8:C9"/>
    <mergeCell ref="D8:D9"/>
    <mergeCell ref="E8:E9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21"/>
  </sheetPr>
  <dimension ref="A1:G19"/>
  <sheetViews>
    <sheetView view="pageBreakPreview" zoomScale="90" zoomScaleSheetLayoutView="90" workbookViewId="0">
      <selection activeCell="J9" sqref="I9:J9"/>
    </sheetView>
  </sheetViews>
  <sheetFormatPr defaultRowHeight="12.75"/>
  <cols>
    <col min="1" max="1" width="13.85546875" customWidth="1"/>
    <col min="2" max="2" width="15.140625" customWidth="1"/>
    <col min="3" max="3" width="16.5703125" customWidth="1"/>
    <col min="4" max="4" width="16.140625" customWidth="1"/>
    <col min="5" max="5" width="14.85546875" customWidth="1"/>
    <col min="6" max="6" width="14.5703125" customWidth="1"/>
    <col min="7" max="7" width="14" customWidth="1"/>
  </cols>
  <sheetData>
    <row r="1" spans="1:7" ht="57.75" customHeight="1">
      <c r="E1" s="358" t="s">
        <v>270</v>
      </c>
      <c r="F1" s="355"/>
      <c r="G1" s="355"/>
    </row>
    <row r="3" spans="1:7" ht="58.5" customHeight="1">
      <c r="A3" s="368" t="s">
        <v>271</v>
      </c>
      <c r="B3" s="368"/>
      <c r="C3" s="368"/>
      <c r="D3" s="368"/>
      <c r="E3" s="368"/>
      <c r="F3" s="368"/>
      <c r="G3" s="368"/>
    </row>
    <row r="4" spans="1:7" ht="15.75">
      <c r="A4" s="163"/>
      <c r="B4" s="163"/>
      <c r="C4" s="163"/>
      <c r="D4" s="163"/>
      <c r="E4" s="167"/>
      <c r="F4" s="167"/>
      <c r="G4" s="167"/>
    </row>
    <row r="5" spans="1:7" ht="32.25" customHeight="1">
      <c r="A5" s="366" t="s">
        <v>272</v>
      </c>
      <c r="B5" s="366"/>
      <c r="C5" s="366"/>
      <c r="D5" s="366"/>
      <c r="E5" s="366"/>
      <c r="F5" s="366"/>
      <c r="G5" s="366"/>
    </row>
    <row r="6" spans="1:7" ht="14.25">
      <c r="A6" s="168"/>
      <c r="B6" s="163"/>
      <c r="C6" s="163"/>
      <c r="D6" s="163"/>
      <c r="E6" s="163"/>
      <c r="F6" s="163"/>
      <c r="G6" s="163"/>
    </row>
    <row r="7" spans="1:7" ht="14.25">
      <c r="A7" s="168"/>
      <c r="B7" s="163"/>
      <c r="C7" s="163"/>
      <c r="D7" s="163"/>
      <c r="E7" s="163"/>
      <c r="F7" s="163"/>
      <c r="G7" s="169"/>
    </row>
    <row r="8" spans="1:7">
      <c r="A8" s="361" t="s">
        <v>210</v>
      </c>
      <c r="B8" s="361" t="s">
        <v>211</v>
      </c>
      <c r="C8" s="369" t="s">
        <v>246</v>
      </c>
      <c r="D8" s="369" t="s">
        <v>247</v>
      </c>
      <c r="E8" s="371" t="s">
        <v>213</v>
      </c>
      <c r="F8" s="369" t="s">
        <v>214</v>
      </c>
      <c r="G8" s="361" t="s">
        <v>215</v>
      </c>
    </row>
    <row r="9" spans="1:7" ht="81.75" customHeight="1">
      <c r="A9" s="361"/>
      <c r="B9" s="361"/>
      <c r="C9" s="370"/>
      <c r="D9" s="370"/>
      <c r="E9" s="372"/>
      <c r="F9" s="370"/>
      <c r="G9" s="361"/>
    </row>
    <row r="10" spans="1:7" ht="15.75">
      <c r="A10" s="166"/>
      <c r="B10" s="166"/>
      <c r="C10" s="170">
        <v>0</v>
      </c>
      <c r="D10" s="170">
        <v>0</v>
      </c>
      <c r="E10" s="166"/>
      <c r="F10" s="166"/>
      <c r="G10" s="166"/>
    </row>
    <row r="11" spans="1:7" ht="15.75">
      <c r="A11" s="166"/>
      <c r="B11" s="166"/>
      <c r="C11" s="170">
        <v>0</v>
      </c>
      <c r="D11" s="170">
        <v>0</v>
      </c>
      <c r="E11" s="166"/>
      <c r="F11" s="166"/>
      <c r="G11" s="166"/>
    </row>
    <row r="12" spans="1:7" ht="15.75">
      <c r="A12" s="171" t="s">
        <v>171</v>
      </c>
      <c r="B12" s="166"/>
      <c r="C12" s="181">
        <v>0</v>
      </c>
      <c r="D12" s="181">
        <v>0</v>
      </c>
      <c r="E12" s="172"/>
      <c r="F12" s="173"/>
      <c r="G12" s="166"/>
    </row>
    <row r="13" spans="1:7">
      <c r="A13" s="174"/>
      <c r="B13" s="174"/>
      <c r="C13" s="174"/>
      <c r="D13" s="174"/>
      <c r="E13" s="174"/>
      <c r="F13" s="174"/>
      <c r="G13" s="174"/>
    </row>
    <row r="14" spans="1:7" ht="48.75" customHeight="1">
      <c r="A14" s="366" t="s">
        <v>273</v>
      </c>
      <c r="B14" s="366"/>
      <c r="C14" s="366"/>
      <c r="D14" s="366"/>
      <c r="E14" s="366"/>
      <c r="F14" s="366"/>
      <c r="G14" s="366"/>
    </row>
    <row r="15" spans="1:7" ht="15.75">
      <c r="A15" s="207"/>
      <c r="B15" s="207"/>
      <c r="C15" s="208"/>
      <c r="D15" s="207"/>
      <c r="E15" s="207"/>
      <c r="F15" s="207"/>
      <c r="G15" s="207"/>
    </row>
    <row r="16" spans="1:7">
      <c r="A16" s="174"/>
      <c r="B16" s="174"/>
      <c r="C16" s="174"/>
      <c r="D16" s="174"/>
      <c r="E16" s="174"/>
      <c r="F16" s="174"/>
      <c r="G16" s="174"/>
    </row>
    <row r="17" spans="1:7" ht="63.75" customHeight="1">
      <c r="A17" s="361" t="s">
        <v>216</v>
      </c>
      <c r="B17" s="361"/>
      <c r="C17" s="361"/>
      <c r="D17" s="361"/>
      <c r="E17" s="361" t="s">
        <v>217</v>
      </c>
      <c r="F17" s="367"/>
      <c r="G17" s="367"/>
    </row>
    <row r="18" spans="1:7" ht="15.75">
      <c r="A18" s="362" t="s">
        <v>218</v>
      </c>
      <c r="B18" s="362"/>
      <c r="C18" s="362"/>
      <c r="D18" s="362"/>
      <c r="E18" s="363">
        <v>0</v>
      </c>
      <c r="F18" s="364"/>
      <c r="G18" s="365"/>
    </row>
    <row r="19" spans="1:7" ht="15.75">
      <c r="A19" s="362" t="s">
        <v>219</v>
      </c>
      <c r="B19" s="362"/>
      <c r="C19" s="362"/>
      <c r="D19" s="362"/>
      <c r="E19" s="363">
        <v>0</v>
      </c>
      <c r="F19" s="364"/>
      <c r="G19" s="365"/>
    </row>
  </sheetData>
  <mergeCells count="17">
    <mergeCell ref="A18:D18"/>
    <mergeCell ref="E18:G18"/>
    <mergeCell ref="A19:D19"/>
    <mergeCell ref="E19:G19"/>
    <mergeCell ref="A14:G14"/>
    <mergeCell ref="A17:D17"/>
    <mergeCell ref="E17:G17"/>
    <mergeCell ref="E1:G1"/>
    <mergeCell ref="A3:G3"/>
    <mergeCell ref="A5:G5"/>
    <mergeCell ref="A8:A9"/>
    <mergeCell ref="B8:B9"/>
    <mergeCell ref="D8:D9"/>
    <mergeCell ref="E8:E9"/>
    <mergeCell ref="F8:F9"/>
    <mergeCell ref="G8:G9"/>
    <mergeCell ref="C8:C9"/>
  </mergeCells>
  <pageMargins left="0.98425196850393704" right="0.59055118110236227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8">
    <tabColor rgb="FF00B050"/>
    <pageSetUpPr fitToPage="1"/>
  </sheetPr>
  <dimension ref="A1:D159"/>
  <sheetViews>
    <sheetView view="pageBreakPreview" topLeftCell="A19" zoomScale="80" zoomScaleNormal="75" zoomScaleSheetLayoutView="80" workbookViewId="0">
      <selection activeCell="D7" sqref="D7"/>
    </sheetView>
  </sheetViews>
  <sheetFormatPr defaultRowHeight="15.75"/>
  <cols>
    <col min="1" max="1" width="69.5703125" style="1" customWidth="1"/>
    <col min="2" max="2" width="29.5703125" style="1" customWidth="1"/>
    <col min="3" max="3" width="15.5703125" style="1" customWidth="1"/>
    <col min="4" max="4" width="16.5703125" style="2" customWidth="1"/>
    <col min="5" max="16384" width="9.140625" style="1"/>
  </cols>
  <sheetData>
    <row r="1" spans="1:4" ht="123" customHeight="1">
      <c r="B1" s="138"/>
      <c r="C1" s="324" t="s">
        <v>427</v>
      </c>
      <c r="D1" s="325"/>
    </row>
    <row r="2" spans="1:4" ht="19.5" customHeight="1">
      <c r="B2" s="138"/>
      <c r="C2" s="138"/>
      <c r="D2" s="87"/>
    </row>
    <row r="3" spans="1:4" ht="46.5" customHeight="1">
      <c r="A3" s="323" t="s">
        <v>428</v>
      </c>
      <c r="B3" s="323"/>
      <c r="C3" s="323"/>
      <c r="D3" s="323"/>
    </row>
    <row r="4" spans="1:4" ht="19.5" customHeight="1">
      <c r="A4" s="202"/>
      <c r="B4" s="202"/>
      <c r="C4" s="202"/>
      <c r="D4" s="202"/>
    </row>
    <row r="5" spans="1:4" ht="19.149999999999999" customHeight="1">
      <c r="B5" s="5"/>
      <c r="C5" s="5"/>
      <c r="D5" s="6" t="s">
        <v>61</v>
      </c>
    </row>
    <row r="6" spans="1:4" s="8" customFormat="1" ht="37.5">
      <c r="A6" s="40"/>
      <c r="B6" s="41" t="s">
        <v>11</v>
      </c>
      <c r="C6" s="205" t="s">
        <v>401</v>
      </c>
      <c r="D6" s="205" t="s">
        <v>429</v>
      </c>
    </row>
    <row r="7" spans="1:4" s="8" customFormat="1" ht="18.75">
      <c r="A7" s="75" t="s">
        <v>0</v>
      </c>
      <c r="B7" s="89"/>
      <c r="C7" s="97">
        <v>0</v>
      </c>
      <c r="D7" s="97">
        <v>0</v>
      </c>
    </row>
    <row r="8" spans="1:4" s="8" customFormat="1" ht="18.75">
      <c r="A8" s="77" t="s">
        <v>1</v>
      </c>
      <c r="B8" s="90" t="s">
        <v>69</v>
      </c>
      <c r="C8" s="140"/>
      <c r="D8" s="140"/>
    </row>
    <row r="9" spans="1:4" s="8" customFormat="1" ht="18.75">
      <c r="A9" s="78" t="s">
        <v>2</v>
      </c>
      <c r="B9" s="89"/>
      <c r="C9" s="76"/>
      <c r="D9" s="76"/>
    </row>
    <row r="10" spans="1:4" s="8" customFormat="1" ht="32.25" customHeight="1">
      <c r="A10" s="79" t="s">
        <v>376</v>
      </c>
      <c r="B10" s="91" t="s">
        <v>70</v>
      </c>
      <c r="C10" s="140">
        <v>0</v>
      </c>
      <c r="D10" s="140">
        <v>0</v>
      </c>
    </row>
    <row r="11" spans="1:4" s="43" customFormat="1" ht="19.5" customHeight="1">
      <c r="A11" s="77" t="s">
        <v>3</v>
      </c>
      <c r="B11" s="90" t="s">
        <v>71</v>
      </c>
      <c r="C11" s="76"/>
      <c r="D11" s="76"/>
    </row>
    <row r="12" spans="1:4" s="8" customFormat="1" ht="31.5">
      <c r="A12" s="80" t="s">
        <v>4</v>
      </c>
      <c r="B12" s="91" t="s">
        <v>79</v>
      </c>
      <c r="C12" s="76"/>
      <c r="D12" s="76"/>
    </row>
    <row r="13" spans="1:4" s="8" customFormat="1" ht="35.25" customHeight="1">
      <c r="A13" s="78" t="s">
        <v>78</v>
      </c>
      <c r="B13" s="91" t="s">
        <v>92</v>
      </c>
      <c r="C13" s="76"/>
      <c r="D13" s="76"/>
    </row>
    <row r="14" spans="1:4" s="8" customFormat="1" ht="31.5">
      <c r="A14" s="78" t="s">
        <v>5</v>
      </c>
      <c r="B14" s="91" t="s">
        <v>80</v>
      </c>
      <c r="C14" s="76"/>
      <c r="D14" s="76"/>
    </row>
    <row r="15" spans="1:4" s="8" customFormat="1" ht="31.5">
      <c r="A15" s="78" t="s">
        <v>12</v>
      </c>
      <c r="B15" s="91" t="s">
        <v>93</v>
      </c>
      <c r="C15" s="76"/>
      <c r="D15" s="76"/>
    </row>
    <row r="16" spans="1:4" s="43" customFormat="1" ht="31.5">
      <c r="A16" s="77" t="s">
        <v>6</v>
      </c>
      <c r="B16" s="90" t="s">
        <v>72</v>
      </c>
      <c r="C16" s="76"/>
      <c r="D16" s="76"/>
    </row>
    <row r="17" spans="1:4" s="8" customFormat="1" ht="31.5">
      <c r="A17" s="78" t="s">
        <v>81</v>
      </c>
      <c r="B17" s="91" t="s">
        <v>94</v>
      </c>
      <c r="C17" s="76"/>
      <c r="D17" s="76"/>
    </row>
    <row r="18" spans="1:4" s="8" customFormat="1" ht="47.25">
      <c r="A18" s="78" t="s">
        <v>82</v>
      </c>
      <c r="B18" s="91" t="s">
        <v>95</v>
      </c>
      <c r="C18" s="76"/>
      <c r="D18" s="76"/>
    </row>
    <row r="19" spans="1:4" s="8" customFormat="1" ht="47.25">
      <c r="A19" s="78" t="s">
        <v>7</v>
      </c>
      <c r="B19" s="91" t="s">
        <v>96</v>
      </c>
      <c r="C19" s="76"/>
      <c r="D19" s="76"/>
    </row>
    <row r="20" spans="1:4" s="8" customFormat="1" ht="47.25">
      <c r="A20" s="78" t="s">
        <v>13</v>
      </c>
      <c r="B20" s="91" t="s">
        <v>97</v>
      </c>
      <c r="C20" s="76"/>
      <c r="D20" s="76"/>
    </row>
    <row r="21" spans="1:4" s="43" customFormat="1" ht="31.5">
      <c r="A21" s="77" t="s">
        <v>10</v>
      </c>
      <c r="B21" s="92" t="s">
        <v>73</v>
      </c>
      <c r="C21" s="76"/>
      <c r="D21" s="76"/>
    </row>
    <row r="22" spans="1:4" s="43" customFormat="1" ht="31.5">
      <c r="A22" s="77" t="s">
        <v>98</v>
      </c>
      <c r="B22" s="92" t="s">
        <v>99</v>
      </c>
      <c r="C22" s="76"/>
      <c r="D22" s="76"/>
    </row>
    <row r="23" spans="1:4" s="8" customFormat="1" ht="31.5">
      <c r="A23" s="78" t="s">
        <v>100</v>
      </c>
      <c r="B23" s="91" t="s">
        <v>101</v>
      </c>
      <c r="C23" s="99"/>
      <c r="D23" s="99"/>
    </row>
    <row r="24" spans="1:4" s="8" customFormat="1" ht="31.5">
      <c r="A24" s="78" t="s">
        <v>102</v>
      </c>
      <c r="B24" s="91" t="s">
        <v>101</v>
      </c>
      <c r="C24" s="99"/>
      <c r="D24" s="99"/>
    </row>
    <row r="25" spans="1:4" s="8" customFormat="1" ht="31.5">
      <c r="A25" s="81" t="s">
        <v>8</v>
      </c>
      <c r="B25" s="93" t="s">
        <v>74</v>
      </c>
      <c r="C25" s="76"/>
      <c r="D25" s="76"/>
    </row>
    <row r="26" spans="1:4" s="8" customFormat="1" ht="31.5">
      <c r="A26" s="82" t="s">
        <v>9</v>
      </c>
      <c r="B26" s="94" t="s">
        <v>103</v>
      </c>
      <c r="C26" s="76"/>
      <c r="D26" s="76"/>
    </row>
    <row r="27" spans="1:4" s="8" customFormat="1" ht="31.5">
      <c r="A27" s="78" t="s">
        <v>14</v>
      </c>
      <c r="B27" s="91" t="s">
        <v>104</v>
      </c>
      <c r="C27" s="76"/>
      <c r="D27" s="76"/>
    </row>
    <row r="28" spans="1:4" s="8" customFormat="1" ht="47.25">
      <c r="A28" s="78" t="s">
        <v>87</v>
      </c>
      <c r="B28" s="91" t="s">
        <v>105</v>
      </c>
      <c r="C28" s="76"/>
      <c r="D28" s="76"/>
    </row>
    <row r="29" spans="1:4" s="8" customFormat="1" ht="31.5">
      <c r="A29" s="83" t="s">
        <v>83</v>
      </c>
      <c r="B29" s="95" t="s">
        <v>84</v>
      </c>
      <c r="C29" s="84"/>
      <c r="D29" s="84"/>
    </row>
    <row r="30" spans="1:4" s="8" customFormat="1" ht="31.5">
      <c r="A30" s="85" t="s">
        <v>85</v>
      </c>
      <c r="B30" s="96" t="s">
        <v>106</v>
      </c>
      <c r="C30" s="86"/>
      <c r="D30" s="86"/>
    </row>
    <row r="31" spans="1:4" s="8" customFormat="1" ht="47.25">
      <c r="A31" s="85" t="s">
        <v>86</v>
      </c>
      <c r="B31" s="96" t="s">
        <v>107</v>
      </c>
      <c r="C31" s="86"/>
      <c r="D31" s="86"/>
    </row>
    <row r="32" spans="1:4" s="8" customFormat="1" ht="18.75">
      <c r="B32" s="44"/>
      <c r="C32" s="44"/>
      <c r="D32" s="45"/>
    </row>
    <row r="33" spans="2:4" s="8" customFormat="1" ht="18.75">
      <c r="B33" s="44"/>
      <c r="C33" s="44"/>
      <c r="D33" s="45"/>
    </row>
    <row r="34" spans="2:4" s="8" customFormat="1" ht="18.75">
      <c r="B34" s="44"/>
      <c r="C34" s="44"/>
      <c r="D34" s="45"/>
    </row>
    <row r="35" spans="2:4" s="8" customFormat="1" ht="18.75">
      <c r="B35" s="44"/>
      <c r="C35" s="44"/>
      <c r="D35" s="45"/>
    </row>
    <row r="36" spans="2:4" s="8" customFormat="1" ht="18.75">
      <c r="B36" s="46"/>
      <c r="C36" s="46"/>
      <c r="D36" s="47"/>
    </row>
    <row r="37" spans="2:4" s="8" customFormat="1" ht="18.75">
      <c r="B37" s="44"/>
      <c r="C37" s="44"/>
      <c r="D37" s="45"/>
    </row>
    <row r="38" spans="2:4" s="8" customFormat="1" ht="18.75">
      <c r="B38" s="44"/>
      <c r="C38" s="44"/>
      <c r="D38" s="45"/>
    </row>
    <row r="39" spans="2:4" s="8" customFormat="1" ht="18.75">
      <c r="B39" s="48"/>
      <c r="C39" s="48"/>
      <c r="D39" s="49"/>
    </row>
    <row r="40" spans="2:4" s="8" customFormat="1" ht="18.75">
      <c r="B40" s="44"/>
      <c r="C40" s="44"/>
      <c r="D40" s="45"/>
    </row>
    <row r="41" spans="2:4" s="8" customFormat="1" ht="18.75">
      <c r="B41" s="44"/>
      <c r="C41" s="44"/>
      <c r="D41" s="45"/>
    </row>
    <row r="42" spans="2:4" s="8" customFormat="1" ht="18.75">
      <c r="B42" s="48"/>
      <c r="C42" s="48"/>
      <c r="D42" s="49"/>
    </row>
    <row r="43" spans="2:4" s="8" customFormat="1" ht="18.75">
      <c r="B43" s="44"/>
      <c r="C43" s="44"/>
      <c r="D43" s="45"/>
    </row>
    <row r="44" spans="2:4" s="8" customFormat="1" ht="18.75">
      <c r="B44" s="44"/>
      <c r="C44" s="44"/>
      <c r="D44" s="45"/>
    </row>
    <row r="45" spans="2:4" s="8" customFormat="1" ht="18.75">
      <c r="B45" s="44"/>
      <c r="C45" s="44"/>
      <c r="D45" s="45"/>
    </row>
    <row r="46" spans="2:4" s="8" customFormat="1" ht="18.75">
      <c r="B46" s="44"/>
      <c r="C46" s="44"/>
      <c r="D46" s="45"/>
    </row>
    <row r="47" spans="2:4" s="8" customFormat="1" ht="18.75">
      <c r="B47" s="50"/>
      <c r="C47" s="50"/>
      <c r="D47" s="51"/>
    </row>
    <row r="48" spans="2:4" s="8" customFormat="1" ht="18.75">
      <c r="B48" s="50"/>
      <c r="C48" s="50"/>
      <c r="D48" s="51"/>
    </row>
    <row r="49" spans="2:4" s="8" customFormat="1" ht="18.75">
      <c r="B49" s="50"/>
      <c r="C49" s="50"/>
      <c r="D49" s="51"/>
    </row>
    <row r="50" spans="2:4" s="8" customFormat="1" ht="18.75">
      <c r="D50" s="52"/>
    </row>
    <row r="51" spans="2:4" s="8" customFormat="1" ht="18.75">
      <c r="D51" s="52"/>
    </row>
    <row r="52" spans="2:4" s="8" customFormat="1" ht="18.75">
      <c r="D52" s="52"/>
    </row>
    <row r="53" spans="2:4" s="8" customFormat="1" ht="18.75">
      <c r="D53" s="52"/>
    </row>
    <row r="54" spans="2:4" s="8" customFormat="1" ht="18.75">
      <c r="D54" s="52"/>
    </row>
    <row r="55" spans="2:4" s="8" customFormat="1" ht="18.75">
      <c r="D55" s="52"/>
    </row>
    <row r="56" spans="2:4" s="8" customFormat="1" ht="18.75">
      <c r="D56" s="52"/>
    </row>
    <row r="57" spans="2:4" s="8" customFormat="1" ht="18.75">
      <c r="D57" s="52"/>
    </row>
    <row r="58" spans="2:4" s="8" customFormat="1" ht="18.75">
      <c r="D58" s="52"/>
    </row>
    <row r="59" spans="2:4" s="8" customFormat="1" ht="18.75">
      <c r="D59" s="52"/>
    </row>
    <row r="60" spans="2:4" s="8" customFormat="1" ht="18.75">
      <c r="D60" s="52"/>
    </row>
    <row r="61" spans="2:4" s="8" customFormat="1" ht="18.75">
      <c r="D61" s="52"/>
    </row>
    <row r="62" spans="2:4" s="8" customFormat="1" ht="18.75">
      <c r="D62" s="52"/>
    </row>
    <row r="63" spans="2:4" s="8" customFormat="1" ht="18.75">
      <c r="D63" s="52"/>
    </row>
    <row r="64" spans="2:4" s="8" customFormat="1" ht="18.75">
      <c r="D64" s="52"/>
    </row>
    <row r="65" spans="4:4" s="8" customFormat="1" ht="18.75">
      <c r="D65" s="52"/>
    </row>
    <row r="66" spans="4:4" s="8" customFormat="1" ht="18.75">
      <c r="D66" s="52"/>
    </row>
    <row r="67" spans="4:4" s="8" customFormat="1" ht="18.75">
      <c r="D67" s="52"/>
    </row>
    <row r="68" spans="4:4" s="8" customFormat="1" ht="18.75">
      <c r="D68" s="52"/>
    </row>
    <row r="69" spans="4:4" s="8" customFormat="1" ht="18.75">
      <c r="D69" s="52"/>
    </row>
    <row r="70" spans="4:4" s="8" customFormat="1" ht="18.75">
      <c r="D70" s="52"/>
    </row>
    <row r="71" spans="4:4" s="8" customFormat="1" ht="18.75">
      <c r="D71" s="52"/>
    </row>
    <row r="72" spans="4:4" s="8" customFormat="1" ht="18.75">
      <c r="D72" s="52"/>
    </row>
    <row r="73" spans="4:4" s="8" customFormat="1" ht="18.75">
      <c r="D73" s="52"/>
    </row>
    <row r="74" spans="4:4" s="8" customFormat="1" ht="18.75">
      <c r="D74" s="52"/>
    </row>
    <row r="75" spans="4:4" s="8" customFormat="1" ht="18.75">
      <c r="D75" s="52"/>
    </row>
    <row r="76" spans="4:4" s="8" customFormat="1" ht="18.75">
      <c r="D76" s="52"/>
    </row>
    <row r="77" spans="4:4" s="8" customFormat="1" ht="18.75">
      <c r="D77" s="52"/>
    </row>
    <row r="78" spans="4:4" s="8" customFormat="1" ht="18.75">
      <c r="D78" s="52"/>
    </row>
    <row r="79" spans="4:4" s="8" customFormat="1" ht="18.75">
      <c r="D79" s="52"/>
    </row>
    <row r="80" spans="4:4" s="8" customFormat="1" ht="18.75">
      <c r="D80" s="52"/>
    </row>
    <row r="81" spans="4:4" s="8" customFormat="1" ht="18.75">
      <c r="D81" s="52"/>
    </row>
    <row r="82" spans="4:4" s="8" customFormat="1" ht="18.75">
      <c r="D82" s="52"/>
    </row>
    <row r="83" spans="4:4" s="8" customFormat="1" ht="18.75">
      <c r="D83" s="52"/>
    </row>
    <row r="84" spans="4:4" s="8" customFormat="1" ht="18.75">
      <c r="D84" s="52"/>
    </row>
    <row r="85" spans="4:4" s="8" customFormat="1" ht="18.75">
      <c r="D85" s="52"/>
    </row>
    <row r="86" spans="4:4" s="8" customFormat="1" ht="18.75">
      <c r="D86" s="52"/>
    </row>
    <row r="87" spans="4:4" s="8" customFormat="1" ht="18.75">
      <c r="D87" s="52"/>
    </row>
    <row r="88" spans="4:4" s="8" customFormat="1" ht="18.75">
      <c r="D88" s="52"/>
    </row>
    <row r="89" spans="4:4" s="8" customFormat="1" ht="18.75">
      <c r="D89" s="52"/>
    </row>
    <row r="90" spans="4:4" s="8" customFormat="1" ht="18.75">
      <c r="D90" s="52"/>
    </row>
    <row r="91" spans="4:4" s="8" customFormat="1" ht="18.75">
      <c r="D91" s="52"/>
    </row>
    <row r="92" spans="4:4" s="8" customFormat="1" ht="18.75">
      <c r="D92" s="52"/>
    </row>
    <row r="93" spans="4:4" s="8" customFormat="1" ht="18.75">
      <c r="D93" s="52"/>
    </row>
    <row r="94" spans="4:4" s="8" customFormat="1" ht="18.75">
      <c r="D94" s="52"/>
    </row>
    <row r="95" spans="4:4" s="8" customFormat="1" ht="18.75">
      <c r="D95" s="52"/>
    </row>
    <row r="96" spans="4:4" s="8" customFormat="1" ht="18.75">
      <c r="D96" s="52"/>
    </row>
    <row r="97" spans="4:4" s="8" customFormat="1" ht="18.75">
      <c r="D97" s="52"/>
    </row>
    <row r="98" spans="4:4" s="8" customFormat="1" ht="18.75">
      <c r="D98" s="52"/>
    </row>
    <row r="99" spans="4:4" s="8" customFormat="1" ht="18.75">
      <c r="D99" s="52"/>
    </row>
    <row r="100" spans="4:4" s="8" customFormat="1" ht="18.75">
      <c r="D100" s="52"/>
    </row>
    <row r="101" spans="4:4" s="8" customFormat="1" ht="18.75">
      <c r="D101" s="52"/>
    </row>
    <row r="102" spans="4:4" s="8" customFormat="1" ht="18.75">
      <c r="D102" s="52"/>
    </row>
    <row r="103" spans="4:4" s="8" customFormat="1" ht="18.75">
      <c r="D103" s="52"/>
    </row>
    <row r="104" spans="4:4" s="8" customFormat="1" ht="18.75">
      <c r="D104" s="52"/>
    </row>
    <row r="105" spans="4:4" s="8" customFormat="1" ht="18.75">
      <c r="D105" s="52"/>
    </row>
    <row r="106" spans="4:4" s="8" customFormat="1" ht="18.75">
      <c r="D106" s="52"/>
    </row>
    <row r="107" spans="4:4" s="8" customFormat="1" ht="18.75">
      <c r="D107" s="52"/>
    </row>
    <row r="108" spans="4:4" s="8" customFormat="1" ht="18.75">
      <c r="D108" s="52"/>
    </row>
    <row r="109" spans="4:4" s="8" customFormat="1" ht="18.75">
      <c r="D109" s="52"/>
    </row>
    <row r="110" spans="4:4" s="8" customFormat="1" ht="18.75">
      <c r="D110" s="52"/>
    </row>
    <row r="111" spans="4:4" s="8" customFormat="1" ht="18.75">
      <c r="D111" s="52"/>
    </row>
    <row r="112" spans="4:4" s="8" customFormat="1" ht="18.75">
      <c r="D112" s="52"/>
    </row>
    <row r="113" spans="4:4" s="8" customFormat="1" ht="18.75">
      <c r="D113" s="52"/>
    </row>
    <row r="114" spans="4:4" s="8" customFormat="1" ht="18.75">
      <c r="D114" s="52"/>
    </row>
    <row r="115" spans="4:4" s="8" customFormat="1" ht="18.75">
      <c r="D115" s="52"/>
    </row>
    <row r="116" spans="4:4" s="8" customFormat="1" ht="18.75">
      <c r="D116" s="52"/>
    </row>
    <row r="117" spans="4:4" s="8" customFormat="1" ht="18.75">
      <c r="D117" s="52"/>
    </row>
    <row r="118" spans="4:4" s="8" customFormat="1" ht="18.75">
      <c r="D118" s="52"/>
    </row>
    <row r="119" spans="4:4" s="8" customFormat="1" ht="18.75">
      <c r="D119" s="52"/>
    </row>
    <row r="120" spans="4:4" s="8" customFormat="1" ht="18.75">
      <c r="D120" s="52"/>
    </row>
    <row r="121" spans="4:4" s="8" customFormat="1" ht="18.75">
      <c r="D121" s="52"/>
    </row>
    <row r="122" spans="4:4" s="8" customFormat="1" ht="18.75">
      <c r="D122" s="52"/>
    </row>
    <row r="123" spans="4:4" s="8" customFormat="1" ht="18.75">
      <c r="D123" s="52"/>
    </row>
    <row r="124" spans="4:4" s="8" customFormat="1" ht="18.75">
      <c r="D124" s="52"/>
    </row>
    <row r="125" spans="4:4" s="8" customFormat="1" ht="18.75">
      <c r="D125" s="52"/>
    </row>
    <row r="126" spans="4:4" s="8" customFormat="1" ht="18.75">
      <c r="D126" s="52"/>
    </row>
    <row r="127" spans="4:4" s="8" customFormat="1" ht="18.75">
      <c r="D127" s="52"/>
    </row>
    <row r="128" spans="4:4" s="8" customFormat="1" ht="18.75">
      <c r="D128" s="52"/>
    </row>
    <row r="129" spans="4:4" s="8" customFormat="1" ht="18.75">
      <c r="D129" s="52"/>
    </row>
    <row r="130" spans="4:4" s="8" customFormat="1" ht="18.75">
      <c r="D130" s="52"/>
    </row>
    <row r="131" spans="4:4" s="8" customFormat="1" ht="18.75">
      <c r="D131" s="52"/>
    </row>
    <row r="132" spans="4:4" s="8" customFormat="1" ht="18.75">
      <c r="D132" s="52"/>
    </row>
    <row r="133" spans="4:4" s="8" customFormat="1" ht="18.75">
      <c r="D133" s="52"/>
    </row>
    <row r="134" spans="4:4" s="8" customFormat="1" ht="18.75">
      <c r="D134" s="52"/>
    </row>
    <row r="135" spans="4:4" s="8" customFormat="1" ht="18.75">
      <c r="D135" s="52"/>
    </row>
    <row r="136" spans="4:4" s="8" customFormat="1" ht="18.75">
      <c r="D136" s="52"/>
    </row>
    <row r="137" spans="4:4" s="8" customFormat="1" ht="18.75">
      <c r="D137" s="52"/>
    </row>
    <row r="138" spans="4:4" s="8" customFormat="1" ht="18.75">
      <c r="D138" s="52"/>
    </row>
    <row r="139" spans="4:4" s="8" customFormat="1" ht="18.75">
      <c r="D139" s="52"/>
    </row>
    <row r="140" spans="4:4" s="8" customFormat="1" ht="18.75">
      <c r="D140" s="52"/>
    </row>
    <row r="141" spans="4:4" s="8" customFormat="1" ht="18.75">
      <c r="D141" s="52"/>
    </row>
    <row r="142" spans="4:4" s="8" customFormat="1" ht="18.75">
      <c r="D142" s="52"/>
    </row>
    <row r="143" spans="4:4" s="8" customFormat="1" ht="18.75">
      <c r="D143" s="52"/>
    </row>
    <row r="144" spans="4:4" s="8" customFormat="1" ht="18.75">
      <c r="D144" s="52"/>
    </row>
    <row r="145" spans="4:4" s="8" customFormat="1" ht="18.75">
      <c r="D145" s="52"/>
    </row>
    <row r="146" spans="4:4" s="8" customFormat="1" ht="18.75">
      <c r="D146" s="52"/>
    </row>
    <row r="147" spans="4:4" s="8" customFormat="1" ht="18.75">
      <c r="D147" s="52"/>
    </row>
    <row r="148" spans="4:4" s="8" customFormat="1" ht="18.75">
      <c r="D148" s="52"/>
    </row>
    <row r="149" spans="4:4" s="8" customFormat="1" ht="18.75">
      <c r="D149" s="52"/>
    </row>
    <row r="150" spans="4:4" s="8" customFormat="1" ht="18.75">
      <c r="D150" s="52"/>
    </row>
    <row r="151" spans="4:4" s="8" customFormat="1" ht="18.75">
      <c r="D151" s="52"/>
    </row>
    <row r="152" spans="4:4" s="8" customFormat="1" ht="18.75">
      <c r="D152" s="52"/>
    </row>
    <row r="153" spans="4:4" s="8" customFormat="1" ht="18.75">
      <c r="D153" s="52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</sheetData>
  <mergeCells count="2">
    <mergeCell ref="A3:D3"/>
    <mergeCell ref="C1:D1"/>
  </mergeCells>
  <pageMargins left="0.98425196850393704" right="0.59055118110236227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E6"/>
  <sheetViews>
    <sheetView tabSelected="1" view="pageBreakPreview" zoomScale="110" zoomScaleSheetLayoutView="110" workbookViewId="0">
      <selection activeCell="E5" sqref="E5"/>
    </sheetView>
  </sheetViews>
  <sheetFormatPr defaultRowHeight="12.75"/>
  <cols>
    <col min="1" max="1" width="13.7109375" customWidth="1"/>
    <col min="2" max="2" width="46.42578125" customWidth="1"/>
    <col min="3" max="5" width="20.140625" customWidth="1"/>
  </cols>
  <sheetData>
    <row r="2" spans="1:5" ht="18.75" customHeight="1">
      <c r="A2" s="373" t="s">
        <v>281</v>
      </c>
      <c r="B2" s="373"/>
      <c r="C2" s="373"/>
      <c r="D2" s="244"/>
      <c r="E2" s="244"/>
    </row>
    <row r="3" spans="1:5" ht="19.5" thickBot="1">
      <c r="A3" s="56"/>
      <c r="B3" s="230"/>
      <c r="C3" s="236"/>
      <c r="D3" s="236"/>
      <c r="E3" s="236"/>
    </row>
    <row r="4" spans="1:5" ht="57" customHeight="1" thickBot="1">
      <c r="A4" s="231" t="s">
        <v>46</v>
      </c>
      <c r="B4" s="237" t="s">
        <v>15</v>
      </c>
      <c r="C4" s="232" t="s">
        <v>404</v>
      </c>
      <c r="D4" s="232" t="s">
        <v>422</v>
      </c>
      <c r="E4" s="232" t="s">
        <v>423</v>
      </c>
    </row>
    <row r="5" spans="1:5" ht="69.75" customHeight="1" thickBot="1">
      <c r="A5" s="233" t="s">
        <v>282</v>
      </c>
      <c r="B5" s="234" t="s">
        <v>375</v>
      </c>
      <c r="C5" s="238">
        <v>0</v>
      </c>
      <c r="D5" s="238">
        <v>0</v>
      </c>
      <c r="E5" s="238">
        <v>0</v>
      </c>
    </row>
    <row r="6" spans="1:5" ht="19.5" thickBot="1">
      <c r="A6" s="231"/>
      <c r="B6" s="235" t="s">
        <v>283</v>
      </c>
      <c r="C6" s="239">
        <f>C5</f>
        <v>0</v>
      </c>
      <c r="D6" s="239">
        <f>D5</f>
        <v>0</v>
      </c>
      <c r="E6" s="239">
        <f>E5</f>
        <v>0</v>
      </c>
    </row>
  </sheetData>
  <mergeCells count="1">
    <mergeCell ref="A2:C2"/>
  </mergeCells>
  <pageMargins left="0.7" right="0.7" top="0.75" bottom="0.75" header="0.3" footer="0.3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E5" sqref="E5"/>
    </sheetView>
  </sheetViews>
  <sheetFormatPr defaultRowHeight="12.75"/>
  <cols>
    <col min="1" max="1" width="12.42578125" customWidth="1"/>
    <col min="2" max="2" width="52" customWidth="1"/>
    <col min="3" max="5" width="15.42578125" customWidth="1"/>
  </cols>
  <sheetData>
    <row r="2" spans="1:5" ht="18.75">
      <c r="A2" s="373" t="s">
        <v>304</v>
      </c>
      <c r="B2" s="373"/>
      <c r="C2" s="373"/>
      <c r="D2" s="244"/>
      <c r="E2" s="244"/>
    </row>
    <row r="3" spans="1:5" ht="19.5" thickBot="1">
      <c r="A3" s="56"/>
      <c r="B3" s="230"/>
      <c r="C3" s="236"/>
      <c r="D3" s="236"/>
      <c r="E3" s="236"/>
    </row>
    <row r="4" spans="1:5" ht="38.25" thickBot="1">
      <c r="A4" s="231" t="s">
        <v>46</v>
      </c>
      <c r="B4" s="237" t="s">
        <v>15</v>
      </c>
      <c r="C4" s="232" t="s">
        <v>404</v>
      </c>
      <c r="D4" s="232" t="s">
        <v>422</v>
      </c>
      <c r="E4" s="232" t="s">
        <v>423</v>
      </c>
    </row>
    <row r="5" spans="1:5" ht="71.25" customHeight="1" thickBot="1">
      <c r="A5" s="233" t="s">
        <v>282</v>
      </c>
      <c r="B5" s="234" t="s">
        <v>374</v>
      </c>
      <c r="C5" s="238">
        <v>0</v>
      </c>
      <c r="D5" s="238">
        <v>0</v>
      </c>
      <c r="E5" s="238">
        <v>0</v>
      </c>
    </row>
    <row r="6" spans="1:5" ht="19.5" thickBot="1">
      <c r="A6" s="231"/>
      <c r="B6" s="235" t="s">
        <v>283</v>
      </c>
      <c r="C6" s="239">
        <f>C5</f>
        <v>0</v>
      </c>
      <c r="D6" s="239">
        <f>D5</f>
        <v>0</v>
      </c>
      <c r="E6" s="239">
        <f>E5</f>
        <v>0</v>
      </c>
    </row>
  </sheetData>
  <mergeCells count="1">
    <mergeCell ref="A2:C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E20"/>
  <sheetViews>
    <sheetView view="pageBreakPreview" topLeftCell="A16" zoomScale="75" zoomScaleNormal="75" workbookViewId="0">
      <selection activeCell="C6" sqref="C6:D6"/>
    </sheetView>
  </sheetViews>
  <sheetFormatPr defaultRowHeight="12.75"/>
  <cols>
    <col min="1" max="1" width="15.28515625" style="10" customWidth="1"/>
    <col min="2" max="2" width="25.28515625" style="10" customWidth="1"/>
    <col min="3" max="3" width="32.140625" style="11" customWidth="1"/>
    <col min="4" max="4" width="36.42578125" style="11" customWidth="1"/>
    <col min="5" max="5" width="16.5703125" style="10" customWidth="1"/>
    <col min="6" max="16384" width="9.140625" style="10"/>
  </cols>
  <sheetData>
    <row r="1" spans="1:5" ht="87.75" customHeight="1">
      <c r="C1" s="3"/>
      <c r="D1" s="329" t="s">
        <v>430</v>
      </c>
      <c r="E1" s="329"/>
    </row>
    <row r="2" spans="1:5" ht="18.75" customHeight="1"/>
    <row r="3" spans="1:5" s="53" customFormat="1" ht="38.25" customHeight="1">
      <c r="A3" s="326" t="s">
        <v>377</v>
      </c>
      <c r="B3" s="326"/>
      <c r="C3" s="326"/>
      <c r="D3" s="326"/>
      <c r="E3" s="326"/>
    </row>
    <row r="4" spans="1:5" s="53" customFormat="1" ht="18.75">
      <c r="A4" s="54"/>
      <c r="C4" s="55"/>
      <c r="D4" s="55"/>
    </row>
    <row r="5" spans="1:5" s="56" customFormat="1" ht="54.75" customHeight="1">
      <c r="A5" s="37" t="s">
        <v>18</v>
      </c>
      <c r="B5" s="37" t="s">
        <v>16</v>
      </c>
      <c r="C5" s="330" t="s">
        <v>19</v>
      </c>
      <c r="D5" s="331"/>
      <c r="E5" s="37" t="s">
        <v>168</v>
      </c>
    </row>
    <row r="6" spans="1:5" s="38" customFormat="1" ht="99.75" customHeight="1">
      <c r="A6" s="88">
        <v>801</v>
      </c>
      <c r="B6" s="88" t="s">
        <v>287</v>
      </c>
      <c r="C6" s="332" t="s">
        <v>286</v>
      </c>
      <c r="D6" s="333"/>
      <c r="E6" s="88">
        <v>100</v>
      </c>
    </row>
    <row r="7" spans="1:5" s="38" customFormat="1" ht="84.75" customHeight="1">
      <c r="A7" s="88">
        <v>801</v>
      </c>
      <c r="B7" s="88" t="s">
        <v>285</v>
      </c>
      <c r="C7" s="332" t="s">
        <v>284</v>
      </c>
      <c r="D7" s="333"/>
      <c r="E7" s="88">
        <v>100</v>
      </c>
    </row>
    <row r="8" spans="1:5" s="38" customFormat="1" ht="37.5" customHeight="1">
      <c r="A8" s="88">
        <v>801</v>
      </c>
      <c r="B8" s="88" t="s">
        <v>188</v>
      </c>
      <c r="C8" s="332" t="s">
        <v>256</v>
      </c>
      <c r="D8" s="333"/>
      <c r="E8" s="88">
        <v>100</v>
      </c>
    </row>
    <row r="9" spans="1:5" s="38" customFormat="1" ht="78" customHeight="1">
      <c r="A9" s="88">
        <v>801</v>
      </c>
      <c r="B9" s="88" t="s">
        <v>88</v>
      </c>
      <c r="C9" s="332" t="s">
        <v>251</v>
      </c>
      <c r="D9" s="333"/>
      <c r="E9" s="88">
        <v>100</v>
      </c>
    </row>
    <row r="10" spans="1:5" s="38" customFormat="1" ht="34.5" customHeight="1">
      <c r="A10" s="88">
        <v>801</v>
      </c>
      <c r="B10" s="88" t="s">
        <v>91</v>
      </c>
      <c r="C10" s="332" t="s">
        <v>252</v>
      </c>
      <c r="D10" s="333"/>
      <c r="E10" s="88">
        <v>100</v>
      </c>
    </row>
    <row r="11" spans="1:5" s="66" customFormat="1" ht="34.5" customHeight="1">
      <c r="A11" s="159">
        <v>801</v>
      </c>
      <c r="B11" s="159" t="s">
        <v>189</v>
      </c>
      <c r="C11" s="327" t="s">
        <v>190</v>
      </c>
      <c r="D11" s="328"/>
      <c r="E11" s="159">
        <v>100</v>
      </c>
    </row>
    <row r="12" spans="1:5" s="66" customFormat="1" ht="19.5" customHeight="1">
      <c r="A12" s="159">
        <v>801</v>
      </c>
      <c r="B12" s="159" t="s">
        <v>164</v>
      </c>
      <c r="C12" s="327" t="s">
        <v>165</v>
      </c>
      <c r="D12" s="328"/>
      <c r="E12" s="159">
        <v>100</v>
      </c>
    </row>
    <row r="13" spans="1:5" s="66" customFormat="1" ht="62.25" customHeight="1">
      <c r="A13" s="159">
        <v>801</v>
      </c>
      <c r="B13" s="159" t="s">
        <v>191</v>
      </c>
      <c r="C13" s="327" t="s">
        <v>192</v>
      </c>
      <c r="D13" s="328"/>
      <c r="E13" s="159">
        <v>100</v>
      </c>
    </row>
    <row r="14" spans="1:5" s="66" customFormat="1" ht="53.25" customHeight="1">
      <c r="A14" s="159">
        <v>801</v>
      </c>
      <c r="B14" s="159" t="s">
        <v>193</v>
      </c>
      <c r="C14" s="327" t="s">
        <v>194</v>
      </c>
      <c r="D14" s="328"/>
      <c r="E14" s="159">
        <v>100</v>
      </c>
    </row>
    <row r="15" spans="1:5" s="66" customFormat="1" ht="69" customHeight="1">
      <c r="A15" s="159">
        <v>801</v>
      </c>
      <c r="B15" s="159" t="s">
        <v>195</v>
      </c>
      <c r="C15" s="327" t="s">
        <v>196</v>
      </c>
      <c r="D15" s="328"/>
      <c r="E15" s="159">
        <v>100</v>
      </c>
    </row>
    <row r="16" spans="1:5" s="66" customFormat="1" ht="34.5" customHeight="1">
      <c r="A16" s="159">
        <v>801</v>
      </c>
      <c r="B16" s="159" t="s">
        <v>197</v>
      </c>
      <c r="C16" s="327" t="s">
        <v>198</v>
      </c>
      <c r="D16" s="328"/>
      <c r="E16" s="159">
        <v>100</v>
      </c>
    </row>
    <row r="17" spans="1:5" s="38" customFormat="1" ht="72" customHeight="1">
      <c r="A17" s="209">
        <v>801</v>
      </c>
      <c r="B17" s="209" t="s">
        <v>305</v>
      </c>
      <c r="C17" s="335" t="s">
        <v>306</v>
      </c>
      <c r="D17" s="336"/>
      <c r="E17" s="209">
        <v>100</v>
      </c>
    </row>
    <row r="18" spans="1:5" s="38" customFormat="1" ht="35.25" customHeight="1">
      <c r="A18" s="88">
        <v>801</v>
      </c>
      <c r="B18" s="88" t="s">
        <v>89</v>
      </c>
      <c r="C18" s="332" t="s">
        <v>253</v>
      </c>
      <c r="D18" s="333"/>
      <c r="E18" s="88">
        <v>100</v>
      </c>
    </row>
    <row r="19" spans="1:5" s="38" customFormat="1" ht="18.75" customHeight="1">
      <c r="A19" s="88">
        <v>801</v>
      </c>
      <c r="B19" s="88" t="s">
        <v>90</v>
      </c>
      <c r="C19" s="332" t="s">
        <v>254</v>
      </c>
      <c r="D19" s="333"/>
      <c r="E19" s="88">
        <v>100</v>
      </c>
    </row>
    <row r="20" spans="1:5">
      <c r="A20" s="12"/>
      <c r="B20" s="12"/>
      <c r="C20" s="334"/>
      <c r="D20" s="334"/>
    </row>
  </sheetData>
  <mergeCells count="18">
    <mergeCell ref="C20:D20"/>
    <mergeCell ref="C10:D10"/>
    <mergeCell ref="C9:D9"/>
    <mergeCell ref="C18:D18"/>
    <mergeCell ref="C19:D19"/>
    <mergeCell ref="C12:D12"/>
    <mergeCell ref="C15:D15"/>
    <mergeCell ref="C11:D11"/>
    <mergeCell ref="C13:D13"/>
    <mergeCell ref="C14:D14"/>
    <mergeCell ref="C17:D17"/>
    <mergeCell ref="A3:E3"/>
    <mergeCell ref="C16:D16"/>
    <mergeCell ref="D1:E1"/>
    <mergeCell ref="C5:D5"/>
    <mergeCell ref="C6:D6"/>
    <mergeCell ref="C8:D8"/>
    <mergeCell ref="C7:D7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69" orientation="portrait" r:id="rId1"/>
  <headerFooter alignWithMargins="0"/>
  <colBreaks count="1" manualBreakCount="1">
    <brk id="5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G38"/>
  <sheetViews>
    <sheetView view="pageBreakPreview" zoomScale="86" zoomScaleNormal="75" zoomScaleSheetLayoutView="86" workbookViewId="0">
      <selection activeCell="G23" sqref="G23"/>
    </sheetView>
  </sheetViews>
  <sheetFormatPr defaultRowHeight="12.75"/>
  <cols>
    <col min="1" max="1" width="17.42578125" customWidth="1"/>
    <col min="2" max="2" width="34.28515625" style="20" customWidth="1"/>
    <col min="3" max="3" width="57.85546875" style="21" customWidth="1"/>
    <col min="4" max="4" width="15.28515625" style="21" hidden="1" customWidth="1"/>
    <col min="5" max="5" width="14.85546875" style="21" customWidth="1"/>
    <col min="6" max="6" width="14" style="21" hidden="1" customWidth="1"/>
    <col min="7" max="7" width="17" style="21" customWidth="1"/>
  </cols>
  <sheetData>
    <row r="1" spans="1:7" s="10" customFormat="1" ht="56.25" customHeight="1">
      <c r="B1" s="13"/>
      <c r="C1" s="329" t="s">
        <v>431</v>
      </c>
      <c r="D1" s="329"/>
      <c r="E1" s="329"/>
      <c r="F1" s="329"/>
      <c r="G1" s="325"/>
    </row>
    <row r="2" spans="1:7" s="10" customFormat="1" ht="19.5" customHeight="1">
      <c r="B2" s="13"/>
      <c r="C2" s="14"/>
      <c r="D2" s="14"/>
      <c r="E2" s="14"/>
      <c r="F2" s="139"/>
      <c r="G2" s="139"/>
    </row>
    <row r="3" spans="1:7" s="56" customFormat="1" ht="42" customHeight="1">
      <c r="A3" s="337" t="s">
        <v>432</v>
      </c>
      <c r="B3" s="338"/>
      <c r="C3" s="338"/>
      <c r="D3" s="338"/>
      <c r="E3" s="338"/>
      <c r="F3" s="338"/>
      <c r="G3" s="338"/>
    </row>
    <row r="4" spans="1:7" s="56" customFormat="1" ht="18" customHeight="1">
      <c r="A4" s="147"/>
      <c r="B4" s="148"/>
      <c r="C4" s="148"/>
      <c r="D4" s="217"/>
      <c r="E4" s="242"/>
      <c r="F4" s="242"/>
      <c r="G4" s="148"/>
    </row>
    <row r="5" spans="1:7" s="10" customFormat="1" ht="15.75">
      <c r="A5" s="15"/>
      <c r="B5" s="16"/>
      <c r="C5" s="17"/>
      <c r="D5" s="17"/>
      <c r="E5" s="17"/>
      <c r="F5" s="17"/>
      <c r="G5" s="195" t="s">
        <v>244</v>
      </c>
    </row>
    <row r="6" spans="1:7" s="56" customFormat="1" ht="75">
      <c r="A6" s="37" t="s">
        <v>20</v>
      </c>
      <c r="B6" s="37" t="s">
        <v>21</v>
      </c>
      <c r="C6" s="37" t="s">
        <v>17</v>
      </c>
      <c r="D6" s="37" t="s">
        <v>274</v>
      </c>
      <c r="E6" s="37" t="s">
        <v>275</v>
      </c>
      <c r="F6" s="37" t="s">
        <v>243</v>
      </c>
      <c r="G6" s="37" t="s">
        <v>330</v>
      </c>
    </row>
    <row r="7" spans="1:7" s="19" customFormat="1" ht="15.75">
      <c r="A7" s="109">
        <v>1</v>
      </c>
      <c r="B7" s="109">
        <v>2</v>
      </c>
      <c r="C7" s="109">
        <v>3</v>
      </c>
      <c r="D7" s="109"/>
      <c r="E7" s="109">
        <v>4</v>
      </c>
      <c r="F7" s="109">
        <v>4</v>
      </c>
      <c r="G7" s="109">
        <v>5</v>
      </c>
    </row>
    <row r="8" spans="1:7" s="56" customFormat="1" ht="18.75">
      <c r="A8" s="110" t="s">
        <v>108</v>
      </c>
      <c r="B8" s="107" t="s">
        <v>109</v>
      </c>
      <c r="C8" s="111" t="s">
        <v>110</v>
      </c>
      <c r="D8" s="112">
        <f>D9+D18</f>
        <v>769.1</v>
      </c>
      <c r="E8" s="112">
        <f>E9+E18</f>
        <v>610.79999999999995</v>
      </c>
      <c r="F8" s="112">
        <f>F9+F18</f>
        <v>3878</v>
      </c>
      <c r="G8" s="112">
        <f>G9+G18</f>
        <v>4288</v>
      </c>
    </row>
    <row r="9" spans="1:7" s="56" customFormat="1" ht="18.75">
      <c r="A9" s="110"/>
      <c r="B9" s="107"/>
      <c r="C9" s="111" t="s">
        <v>111</v>
      </c>
      <c r="D9" s="112">
        <f>D10+D12+D14+D17</f>
        <v>789.1</v>
      </c>
      <c r="E9" s="112">
        <f>E10+E12+E14</f>
        <v>610.79999999999995</v>
      </c>
      <c r="F9" s="112">
        <f>F10+F12+F14+F17</f>
        <v>3858.5</v>
      </c>
      <c r="G9" s="112">
        <f>G10+G12+G14</f>
        <v>3979</v>
      </c>
    </row>
    <row r="10" spans="1:7" s="8" customFormat="1" ht="18.75">
      <c r="A10" s="110" t="s">
        <v>108</v>
      </c>
      <c r="B10" s="107" t="s">
        <v>199</v>
      </c>
      <c r="C10" s="111" t="s">
        <v>200</v>
      </c>
      <c r="D10" s="112">
        <f>D11</f>
        <v>28.5</v>
      </c>
      <c r="E10" s="112">
        <f>E11</f>
        <v>7.8</v>
      </c>
      <c r="F10" s="112">
        <f>F11</f>
        <v>178</v>
      </c>
      <c r="G10" s="112">
        <f>G11</f>
        <v>202.5</v>
      </c>
    </row>
    <row r="11" spans="1:7" s="56" customFormat="1" ht="18.75">
      <c r="A11" s="100" t="s">
        <v>112</v>
      </c>
      <c r="B11" s="101" t="s">
        <v>23</v>
      </c>
      <c r="C11" s="102" t="s">
        <v>24</v>
      </c>
      <c r="D11" s="103">
        <v>28.5</v>
      </c>
      <c r="E11" s="219">
        <v>7.8</v>
      </c>
      <c r="F11" s="219">
        <v>178</v>
      </c>
      <c r="G11" s="219">
        <v>202.5</v>
      </c>
    </row>
    <row r="12" spans="1:7" s="56" customFormat="1" ht="18.75">
      <c r="A12" s="104" t="s">
        <v>108</v>
      </c>
      <c r="B12" s="106" t="s">
        <v>25</v>
      </c>
      <c r="C12" s="113" t="s">
        <v>26</v>
      </c>
      <c r="D12" s="114">
        <f>D13</f>
        <v>3.6</v>
      </c>
      <c r="E12" s="114">
        <f>E13</f>
        <v>0</v>
      </c>
      <c r="F12" s="114">
        <f>F13</f>
        <v>9.5</v>
      </c>
      <c r="G12" s="114">
        <f>G13</f>
        <v>4.5</v>
      </c>
    </row>
    <row r="13" spans="1:7" s="58" customFormat="1" ht="21" customHeight="1">
      <c r="A13" s="100" t="s">
        <v>112</v>
      </c>
      <c r="B13" s="101" t="s">
        <v>203</v>
      </c>
      <c r="C13" s="102" t="s">
        <v>27</v>
      </c>
      <c r="D13" s="103">
        <v>3.6</v>
      </c>
      <c r="E13" s="219">
        <v>0</v>
      </c>
      <c r="F13" s="219">
        <v>9.5</v>
      </c>
      <c r="G13" s="219">
        <v>4.5</v>
      </c>
    </row>
    <row r="14" spans="1:7" s="56" customFormat="1" ht="20.25" customHeight="1">
      <c r="A14" s="104" t="s">
        <v>108</v>
      </c>
      <c r="B14" s="106" t="s">
        <v>28</v>
      </c>
      <c r="C14" s="113" t="s">
        <v>29</v>
      </c>
      <c r="D14" s="114">
        <f>D15+D16</f>
        <v>757</v>
      </c>
      <c r="E14" s="114">
        <f>E15+E16</f>
        <v>603</v>
      </c>
      <c r="F14" s="114">
        <f>F15+F16</f>
        <v>3671</v>
      </c>
      <c r="G14" s="114">
        <f>G15+G16</f>
        <v>3772</v>
      </c>
    </row>
    <row r="15" spans="1:7" s="158" customFormat="1" ht="21.75" customHeight="1">
      <c r="A15" s="100" t="s">
        <v>112</v>
      </c>
      <c r="B15" s="74" t="s">
        <v>201</v>
      </c>
      <c r="C15" s="85" t="s">
        <v>113</v>
      </c>
      <c r="D15" s="103">
        <v>0</v>
      </c>
      <c r="E15" s="115">
        <v>43</v>
      </c>
      <c r="F15" s="115">
        <v>476</v>
      </c>
      <c r="G15" s="115">
        <v>362</v>
      </c>
    </row>
    <row r="16" spans="1:7" s="158" customFormat="1" ht="21" customHeight="1">
      <c r="A16" s="100" t="s">
        <v>112</v>
      </c>
      <c r="B16" s="74" t="s">
        <v>202</v>
      </c>
      <c r="C16" s="85" t="s">
        <v>114</v>
      </c>
      <c r="D16" s="103">
        <v>757</v>
      </c>
      <c r="E16" s="103">
        <v>560</v>
      </c>
      <c r="F16" s="103">
        <v>3195</v>
      </c>
      <c r="G16" s="103">
        <v>3410</v>
      </c>
    </row>
    <row r="17" spans="1:7" s="58" customFormat="1" ht="18.75" hidden="1">
      <c r="A17" s="104" t="s">
        <v>108</v>
      </c>
      <c r="B17" s="105" t="s">
        <v>115</v>
      </c>
      <c r="C17" s="83" t="s">
        <v>116</v>
      </c>
      <c r="D17" s="116">
        <v>0</v>
      </c>
      <c r="E17" s="116"/>
      <c r="F17" s="116"/>
      <c r="G17" s="116"/>
    </row>
    <row r="18" spans="1:7" s="58" customFormat="1" ht="17.25" customHeight="1">
      <c r="A18" s="100"/>
      <c r="B18" s="74"/>
      <c r="C18" s="83" t="s">
        <v>117</v>
      </c>
      <c r="D18" s="116">
        <f>D19+D21</f>
        <v>-20</v>
      </c>
      <c r="E18" s="116">
        <f>E21+E19+E22+E23</f>
        <v>0</v>
      </c>
      <c r="F18" s="116">
        <f>F21+F19+F22</f>
        <v>19.5</v>
      </c>
      <c r="G18" s="116">
        <f>G21+G19+G22+G23</f>
        <v>309</v>
      </c>
    </row>
    <row r="19" spans="1:7" s="56" customFormat="1" ht="41.25" customHeight="1">
      <c r="A19" s="104" t="s">
        <v>108</v>
      </c>
      <c r="B19" s="106" t="s">
        <v>30</v>
      </c>
      <c r="C19" s="113" t="s">
        <v>31</v>
      </c>
      <c r="D19" s="114">
        <v>-11.7</v>
      </c>
      <c r="E19" s="114">
        <v>0</v>
      </c>
      <c r="F19" s="114">
        <v>16.3</v>
      </c>
      <c r="G19" s="114">
        <v>244</v>
      </c>
    </row>
    <row r="20" spans="1:7" s="58" customFormat="1" ht="48" hidden="1">
      <c r="A20" s="100" t="s">
        <v>75</v>
      </c>
      <c r="B20" s="101" t="s">
        <v>233</v>
      </c>
      <c r="C20" s="102" t="s">
        <v>234</v>
      </c>
      <c r="D20" s="103">
        <v>96.57</v>
      </c>
      <c r="E20" s="103">
        <v>-1172.43</v>
      </c>
      <c r="F20" s="103">
        <v>-1172.43</v>
      </c>
      <c r="G20" s="103">
        <v>-1172.43</v>
      </c>
    </row>
    <row r="21" spans="1:7" s="58" customFormat="1" ht="31.5">
      <c r="A21" s="104" t="s">
        <v>108</v>
      </c>
      <c r="B21" s="106" t="s">
        <v>32</v>
      </c>
      <c r="C21" s="111" t="s">
        <v>121</v>
      </c>
      <c r="D21" s="114">
        <v>-8.3000000000000007</v>
      </c>
      <c r="E21" s="114">
        <v>0</v>
      </c>
      <c r="F21" s="114">
        <v>3.2</v>
      </c>
      <c r="G21" s="114">
        <v>55</v>
      </c>
    </row>
    <row r="22" spans="1:7" s="58" customFormat="1" ht="31.5">
      <c r="A22" s="104" t="s">
        <v>108</v>
      </c>
      <c r="B22" s="191" t="s">
        <v>241</v>
      </c>
      <c r="C22" s="192" t="s">
        <v>242</v>
      </c>
      <c r="D22" s="114">
        <v>0</v>
      </c>
      <c r="E22" s="114">
        <v>0</v>
      </c>
      <c r="F22" s="114">
        <v>0</v>
      </c>
      <c r="G22" s="114">
        <v>0</v>
      </c>
    </row>
    <row r="23" spans="1:7" s="58" customFormat="1" ht="18.75">
      <c r="A23" s="104" t="s">
        <v>108</v>
      </c>
      <c r="B23" s="191" t="s">
        <v>307</v>
      </c>
      <c r="C23" s="192" t="s">
        <v>308</v>
      </c>
      <c r="D23" s="114">
        <v>0</v>
      </c>
      <c r="E23" s="114">
        <v>0</v>
      </c>
      <c r="F23" s="114">
        <v>0</v>
      </c>
      <c r="G23" s="114">
        <v>10</v>
      </c>
    </row>
    <row r="24" spans="1:7" s="58" customFormat="1" ht="18.75">
      <c r="A24" s="104" t="s">
        <v>108</v>
      </c>
      <c r="B24" s="106" t="s">
        <v>33</v>
      </c>
      <c r="C24" s="113" t="s">
        <v>118</v>
      </c>
      <c r="D24" s="114">
        <f>D25</f>
        <v>35.200000000000003</v>
      </c>
      <c r="E24" s="114">
        <f>E25</f>
        <v>1176.0999999999999</v>
      </c>
      <c r="F24" s="114">
        <f>F25</f>
        <v>1934.5</v>
      </c>
      <c r="G24" s="114">
        <f>G25</f>
        <v>5784.8</v>
      </c>
    </row>
    <row r="25" spans="1:7" s="58" customFormat="1" ht="31.5">
      <c r="A25" s="104" t="s">
        <v>108</v>
      </c>
      <c r="B25" s="106" t="s">
        <v>119</v>
      </c>
      <c r="C25" s="83" t="s">
        <v>34</v>
      </c>
      <c r="D25" s="114">
        <f>D26+D28</f>
        <v>35.200000000000003</v>
      </c>
      <c r="E25" s="114">
        <f>E26+E28+E31</f>
        <v>1176.0999999999999</v>
      </c>
      <c r="F25" s="114">
        <f>F26+F28</f>
        <v>1934.5</v>
      </c>
      <c r="G25" s="114">
        <f>G26+G28+G31</f>
        <v>5784.8</v>
      </c>
    </row>
    <row r="26" spans="1:7" s="58" customFormat="1" ht="31.5">
      <c r="A26" s="104" t="s">
        <v>108</v>
      </c>
      <c r="B26" s="228" t="s">
        <v>290</v>
      </c>
      <c r="C26" s="83" t="s">
        <v>257</v>
      </c>
      <c r="D26" s="114">
        <f>D27</f>
        <v>32.6</v>
      </c>
      <c r="E26" s="114">
        <f>E27</f>
        <v>1633.8</v>
      </c>
      <c r="F26" s="114">
        <f>F27</f>
        <v>1883.1</v>
      </c>
      <c r="G26" s="114">
        <f>G27</f>
        <v>5596.8</v>
      </c>
    </row>
    <row r="27" spans="1:7" s="58" customFormat="1" ht="31.5">
      <c r="A27" s="100" t="s">
        <v>75</v>
      </c>
      <c r="B27" s="101" t="s">
        <v>471</v>
      </c>
      <c r="C27" s="120" t="s">
        <v>255</v>
      </c>
      <c r="D27" s="103">
        <v>32.6</v>
      </c>
      <c r="E27" s="103">
        <v>1633.8</v>
      </c>
      <c r="F27" s="103">
        <v>1883.1</v>
      </c>
      <c r="G27" s="103">
        <v>5596.8</v>
      </c>
    </row>
    <row r="28" spans="1:7" ht="31.5">
      <c r="A28" s="104" t="s">
        <v>108</v>
      </c>
      <c r="B28" s="106" t="s">
        <v>288</v>
      </c>
      <c r="C28" s="83" t="s">
        <v>258</v>
      </c>
      <c r="D28" s="114">
        <f>D30</f>
        <v>2.6</v>
      </c>
      <c r="E28" s="114">
        <f>E30+E29</f>
        <v>48.599999999999994</v>
      </c>
      <c r="F28" s="114">
        <f>F30</f>
        <v>51.4</v>
      </c>
      <c r="G28" s="114">
        <f>G30+G29</f>
        <v>188</v>
      </c>
    </row>
    <row r="29" spans="1:7" ht="72" customHeight="1">
      <c r="A29" s="100" t="s">
        <v>75</v>
      </c>
      <c r="B29" s="101" t="s">
        <v>433</v>
      </c>
      <c r="C29" s="85" t="s">
        <v>434</v>
      </c>
      <c r="D29" s="103">
        <v>2.6</v>
      </c>
      <c r="E29" s="103">
        <v>23.2</v>
      </c>
      <c r="F29" s="114">
        <v>51.4</v>
      </c>
      <c r="G29" s="240">
        <v>23.2</v>
      </c>
    </row>
    <row r="30" spans="1:7" ht="51" customHeight="1">
      <c r="A30" s="100" t="s">
        <v>75</v>
      </c>
      <c r="B30" s="101" t="s">
        <v>289</v>
      </c>
      <c r="C30" s="85" t="s">
        <v>279</v>
      </c>
      <c r="D30" s="103">
        <v>2.6</v>
      </c>
      <c r="E30" s="103">
        <v>25.4</v>
      </c>
      <c r="F30" s="114">
        <v>51.4</v>
      </c>
      <c r="G30" s="240">
        <v>164.8</v>
      </c>
    </row>
    <row r="31" spans="1:7" ht="31.5">
      <c r="A31" s="104" t="s">
        <v>108</v>
      </c>
      <c r="B31" s="106" t="s">
        <v>310</v>
      </c>
      <c r="C31" s="83" t="s">
        <v>326</v>
      </c>
      <c r="D31" s="114">
        <f>D32</f>
        <v>2.6</v>
      </c>
      <c r="E31" s="114">
        <f>E32+E33</f>
        <v>-506.3</v>
      </c>
      <c r="F31" s="114">
        <f>F32</f>
        <v>51.4</v>
      </c>
      <c r="G31" s="114">
        <f>G32+G33</f>
        <v>0</v>
      </c>
    </row>
    <row r="32" spans="1:7" ht="81" customHeight="1">
      <c r="A32" s="100" t="s">
        <v>75</v>
      </c>
      <c r="B32" s="101" t="s">
        <v>291</v>
      </c>
      <c r="C32" s="85" t="s">
        <v>309</v>
      </c>
      <c r="D32" s="103">
        <v>2.6</v>
      </c>
      <c r="E32" s="103">
        <v>0</v>
      </c>
      <c r="F32" s="114">
        <v>51.4</v>
      </c>
      <c r="G32" s="240">
        <v>0</v>
      </c>
    </row>
    <row r="33" spans="1:7" ht="45" customHeight="1">
      <c r="A33" s="100" t="s">
        <v>75</v>
      </c>
      <c r="B33" s="209" t="s">
        <v>303</v>
      </c>
      <c r="C33" s="268" t="s">
        <v>327</v>
      </c>
      <c r="D33" s="267">
        <v>0</v>
      </c>
      <c r="E33" s="103">
        <v>-506.3</v>
      </c>
      <c r="F33" s="114">
        <v>51.4</v>
      </c>
      <c r="G33" s="240">
        <v>0</v>
      </c>
    </row>
    <row r="34" spans="1:7" ht="15.75">
      <c r="A34" s="104"/>
      <c r="B34" s="106"/>
      <c r="C34" s="119" t="s">
        <v>120</v>
      </c>
      <c r="D34" s="114">
        <f>D8+D24</f>
        <v>804.30000000000007</v>
      </c>
      <c r="E34" s="114">
        <f>E8+E24</f>
        <v>1786.8999999999999</v>
      </c>
      <c r="F34" s="114">
        <f>F8+F24</f>
        <v>5812.5</v>
      </c>
      <c r="G34" s="114">
        <f>G24+G8</f>
        <v>10072.799999999999</v>
      </c>
    </row>
    <row r="35" spans="1:7" ht="15">
      <c r="A35" s="9"/>
      <c r="B35" s="24"/>
      <c r="C35" s="108"/>
      <c r="D35" s="108"/>
      <c r="F35" s="108"/>
      <c r="G35" s="108"/>
    </row>
    <row r="36" spans="1:7" ht="15">
      <c r="A36" s="9"/>
      <c r="B36" s="24"/>
      <c r="C36" s="108"/>
      <c r="D36" s="108"/>
      <c r="E36" s="108"/>
      <c r="F36" s="108"/>
      <c r="G36" s="108"/>
    </row>
    <row r="37" spans="1:7" ht="15">
      <c r="A37" s="9"/>
      <c r="B37" s="24"/>
      <c r="C37" s="108"/>
      <c r="D37" s="108"/>
      <c r="E37" s="108"/>
      <c r="F37" s="108"/>
      <c r="G37" s="108"/>
    </row>
    <row r="38" spans="1:7" ht="15">
      <c r="A38" s="9"/>
      <c r="B38" s="24"/>
      <c r="C38" s="108"/>
      <c r="D38" s="108"/>
      <c r="E38" s="108"/>
      <c r="F38" s="108"/>
      <c r="G38" s="108"/>
    </row>
  </sheetData>
  <mergeCells count="2">
    <mergeCell ref="A3:G3"/>
    <mergeCell ref="C1:G1"/>
  </mergeCells>
  <phoneticPr fontId="3" type="noConversion"/>
  <pageMargins left="0.98425196850393704" right="0.59055118110236227" top="0.78740157480314965" bottom="0.78740157480314965" header="0.51181102362204722" footer="0.43307086614173229"/>
  <pageSetup paperSize="9" scale="6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3">
    <tabColor rgb="FF00B050"/>
  </sheetPr>
  <dimension ref="A1:I37"/>
  <sheetViews>
    <sheetView view="pageBreakPreview" zoomScale="75" zoomScaleNormal="75" zoomScaleSheetLayoutView="75" workbookViewId="0">
      <selection activeCell="I28" sqref="I28"/>
    </sheetView>
  </sheetViews>
  <sheetFormatPr defaultRowHeight="12.75"/>
  <cols>
    <col min="1" max="1" width="17.42578125" customWidth="1"/>
    <col min="2" max="2" width="35.140625" style="20" customWidth="1"/>
    <col min="3" max="3" width="53.85546875" style="21" customWidth="1"/>
    <col min="4" max="4" width="14.85546875" style="21" hidden="1" customWidth="1"/>
    <col min="5" max="5" width="14.85546875" style="21" customWidth="1"/>
    <col min="6" max="6" width="14" style="20" hidden="1" customWidth="1"/>
    <col min="7" max="7" width="14" style="21" customWidth="1"/>
    <col min="8" max="8" width="14.85546875" style="21" customWidth="1"/>
    <col min="9" max="9" width="14" style="20" customWidth="1"/>
  </cols>
  <sheetData>
    <row r="1" spans="1:9" s="10" customFormat="1" ht="118.5" customHeight="1">
      <c r="B1" s="13"/>
      <c r="C1" s="14"/>
      <c r="D1" s="14"/>
      <c r="E1" s="14"/>
      <c r="F1" s="243"/>
      <c r="G1" s="329" t="s">
        <v>435</v>
      </c>
      <c r="H1" s="329"/>
      <c r="I1" s="339"/>
    </row>
    <row r="2" spans="1:9" s="10" customFormat="1" ht="19.5" customHeight="1">
      <c r="B2" s="13"/>
      <c r="C2" s="14"/>
      <c r="D2" s="14"/>
      <c r="E2" s="14"/>
      <c r="F2" s="149"/>
      <c r="G2" s="139"/>
      <c r="H2" s="14"/>
      <c r="I2" s="149"/>
    </row>
    <row r="3" spans="1:9" s="56" customFormat="1" ht="36" customHeight="1">
      <c r="A3" s="337" t="s">
        <v>436</v>
      </c>
      <c r="B3" s="338"/>
      <c r="C3" s="338"/>
      <c r="D3" s="338"/>
      <c r="E3" s="338"/>
      <c r="F3" s="338"/>
      <c r="G3" s="338"/>
      <c r="H3" s="338"/>
      <c r="I3" s="338"/>
    </row>
    <row r="4" spans="1:9" s="56" customFormat="1" ht="18" customHeight="1">
      <c r="A4" s="194"/>
      <c r="B4" s="193"/>
      <c r="C4" s="193"/>
      <c r="D4" s="218"/>
      <c r="E4" s="242"/>
      <c r="F4" s="242"/>
      <c r="G4" s="193"/>
      <c r="H4" s="250"/>
      <c r="I4" s="193"/>
    </row>
    <row r="5" spans="1:9" s="10" customFormat="1" ht="15.75">
      <c r="A5" s="15"/>
      <c r="B5" s="16"/>
      <c r="C5" s="17"/>
      <c r="D5" s="17"/>
      <c r="E5" s="17"/>
      <c r="F5" s="18" t="s">
        <v>61</v>
      </c>
      <c r="G5" s="17"/>
      <c r="H5" s="17"/>
      <c r="I5" s="18" t="s">
        <v>61</v>
      </c>
    </row>
    <row r="6" spans="1:9" s="56" customFormat="1" ht="75">
      <c r="A6" s="37" t="s">
        <v>20</v>
      </c>
      <c r="B6" s="37" t="s">
        <v>21</v>
      </c>
      <c r="C6" s="37" t="s">
        <v>17</v>
      </c>
      <c r="D6" s="37" t="s">
        <v>275</v>
      </c>
      <c r="E6" s="37" t="s">
        <v>275</v>
      </c>
      <c r="F6" s="37" t="s">
        <v>261</v>
      </c>
      <c r="G6" s="37" t="s">
        <v>401</v>
      </c>
      <c r="H6" s="37" t="s">
        <v>275</v>
      </c>
      <c r="I6" s="37" t="s">
        <v>429</v>
      </c>
    </row>
    <row r="7" spans="1:9" s="19" customFormat="1" ht="15.75">
      <c r="A7" s="109">
        <v>1</v>
      </c>
      <c r="B7" s="109">
        <v>2</v>
      </c>
      <c r="C7" s="109">
        <v>3</v>
      </c>
      <c r="D7" s="109"/>
      <c r="E7" s="109"/>
      <c r="F7" s="109">
        <v>5</v>
      </c>
      <c r="G7" s="109">
        <v>4</v>
      </c>
      <c r="H7" s="109"/>
      <c r="I7" s="109">
        <v>5</v>
      </c>
    </row>
    <row r="8" spans="1:9" s="56" customFormat="1" ht="18.75">
      <c r="A8" s="110" t="s">
        <v>108</v>
      </c>
      <c r="B8" s="107" t="s">
        <v>109</v>
      </c>
      <c r="C8" s="111" t="s">
        <v>110</v>
      </c>
      <c r="D8" s="112">
        <f t="shared" ref="D8:F8" si="0">D9+D18</f>
        <v>904.80000000000007</v>
      </c>
      <c r="E8" s="112">
        <f>E9+E18</f>
        <v>618.1</v>
      </c>
      <c r="F8" s="112">
        <f t="shared" si="0"/>
        <v>3878</v>
      </c>
      <c r="G8" s="112">
        <f>G9+G18</f>
        <v>4424.1000000000004</v>
      </c>
      <c r="H8" s="112">
        <f>H9+H18</f>
        <v>618.1</v>
      </c>
      <c r="I8" s="112">
        <f>I9+I18</f>
        <v>4424.1000000000004</v>
      </c>
    </row>
    <row r="9" spans="1:9" s="56" customFormat="1" ht="18.75">
      <c r="A9" s="110"/>
      <c r="B9" s="107"/>
      <c r="C9" s="111" t="s">
        <v>111</v>
      </c>
      <c r="D9" s="112">
        <f>D10+D12+D14+D17</f>
        <v>924.6</v>
      </c>
      <c r="E9" s="112">
        <f>E10+E12+E14</f>
        <v>618.1</v>
      </c>
      <c r="F9" s="112">
        <f>F10+F12+F14+F17</f>
        <v>3858.5</v>
      </c>
      <c r="G9" s="112">
        <f>G14+G12+G10</f>
        <v>4115.1000000000004</v>
      </c>
      <c r="H9" s="112">
        <f>H10+H12+H14</f>
        <v>618.1</v>
      </c>
      <c r="I9" s="112">
        <f>I10+I12+I14</f>
        <v>4115.1000000000004</v>
      </c>
    </row>
    <row r="10" spans="1:9" s="8" customFormat="1" ht="18.75">
      <c r="A10" s="110" t="s">
        <v>108</v>
      </c>
      <c r="B10" s="107" t="s">
        <v>199</v>
      </c>
      <c r="C10" s="111" t="s">
        <v>200</v>
      </c>
      <c r="D10" s="112">
        <f t="shared" ref="D10:I10" si="1">D11</f>
        <v>39.5</v>
      </c>
      <c r="E10" s="112">
        <f t="shared" si="1"/>
        <v>8.1</v>
      </c>
      <c r="F10" s="112">
        <f t="shared" si="1"/>
        <v>178</v>
      </c>
      <c r="G10" s="112">
        <f t="shared" si="1"/>
        <v>210.6</v>
      </c>
      <c r="H10" s="112">
        <f t="shared" si="1"/>
        <v>8.1</v>
      </c>
      <c r="I10" s="112">
        <f t="shared" si="1"/>
        <v>210.6</v>
      </c>
    </row>
    <row r="11" spans="1:9" s="56" customFormat="1" ht="18.75">
      <c r="A11" s="100" t="s">
        <v>112</v>
      </c>
      <c r="B11" s="101" t="s">
        <v>23</v>
      </c>
      <c r="C11" s="102" t="s">
        <v>24</v>
      </c>
      <c r="D11" s="219">
        <v>39.5</v>
      </c>
      <c r="E11" s="219">
        <v>8.1</v>
      </c>
      <c r="F11" s="103">
        <v>178</v>
      </c>
      <c r="G11" s="219">
        <v>210.6</v>
      </c>
      <c r="H11" s="219">
        <v>8.1</v>
      </c>
      <c r="I11" s="103">
        <v>210.6</v>
      </c>
    </row>
    <row r="12" spans="1:9" s="56" customFormat="1" ht="18.75">
      <c r="A12" s="104" t="s">
        <v>108</v>
      </c>
      <c r="B12" s="106" t="s">
        <v>25</v>
      </c>
      <c r="C12" s="113" t="s">
        <v>26</v>
      </c>
      <c r="D12" s="114">
        <f t="shared" ref="D12:I12" si="2">D13</f>
        <v>4.0999999999999996</v>
      </c>
      <c r="E12" s="114">
        <f t="shared" si="2"/>
        <v>0</v>
      </c>
      <c r="F12" s="114">
        <f t="shared" si="2"/>
        <v>9.5</v>
      </c>
      <c r="G12" s="114">
        <f t="shared" si="2"/>
        <v>4.5</v>
      </c>
      <c r="H12" s="114">
        <f t="shared" si="2"/>
        <v>0</v>
      </c>
      <c r="I12" s="114">
        <f t="shared" si="2"/>
        <v>4.5</v>
      </c>
    </row>
    <row r="13" spans="1:9" s="58" customFormat="1" ht="21" customHeight="1">
      <c r="A13" s="100" t="s">
        <v>112</v>
      </c>
      <c r="B13" s="101" t="s">
        <v>203</v>
      </c>
      <c r="C13" s="102" t="s">
        <v>27</v>
      </c>
      <c r="D13" s="219">
        <v>4.0999999999999996</v>
      </c>
      <c r="E13" s="219">
        <v>0</v>
      </c>
      <c r="F13" s="103">
        <v>9.5</v>
      </c>
      <c r="G13" s="219">
        <v>4.5</v>
      </c>
      <c r="H13" s="219">
        <v>0</v>
      </c>
      <c r="I13" s="103">
        <v>4.5</v>
      </c>
    </row>
    <row r="14" spans="1:9" s="56" customFormat="1" ht="20.25" customHeight="1">
      <c r="A14" s="104" t="s">
        <v>108</v>
      </c>
      <c r="B14" s="106" t="s">
        <v>28</v>
      </c>
      <c r="C14" s="113" t="s">
        <v>29</v>
      </c>
      <c r="D14" s="114">
        <f t="shared" ref="D14:I14" si="3">D15+D16</f>
        <v>881</v>
      </c>
      <c r="E14" s="114">
        <f>E15+E16</f>
        <v>610</v>
      </c>
      <c r="F14" s="114">
        <f t="shared" si="3"/>
        <v>3671</v>
      </c>
      <c r="G14" s="114">
        <f t="shared" si="3"/>
        <v>3900</v>
      </c>
      <c r="H14" s="114">
        <f t="shared" si="3"/>
        <v>610</v>
      </c>
      <c r="I14" s="114">
        <f t="shared" si="3"/>
        <v>3900</v>
      </c>
    </row>
    <row r="15" spans="1:9" s="158" customFormat="1" ht="21.75" customHeight="1">
      <c r="A15" s="100" t="s">
        <v>112</v>
      </c>
      <c r="B15" s="74" t="s">
        <v>201</v>
      </c>
      <c r="C15" s="85" t="s">
        <v>113</v>
      </c>
      <c r="D15" s="115">
        <v>29</v>
      </c>
      <c r="E15" s="117">
        <v>40</v>
      </c>
      <c r="F15" s="103">
        <v>476</v>
      </c>
      <c r="G15" s="117">
        <v>370</v>
      </c>
      <c r="H15" s="117">
        <v>40</v>
      </c>
      <c r="I15" s="103">
        <v>370</v>
      </c>
    </row>
    <row r="16" spans="1:9" s="158" customFormat="1" ht="21" customHeight="1">
      <c r="A16" s="100" t="s">
        <v>112</v>
      </c>
      <c r="B16" s="74" t="s">
        <v>202</v>
      </c>
      <c r="C16" s="85" t="s">
        <v>114</v>
      </c>
      <c r="D16" s="103">
        <v>852</v>
      </c>
      <c r="E16" s="103">
        <v>570</v>
      </c>
      <c r="F16" s="103">
        <v>3195</v>
      </c>
      <c r="G16" s="103">
        <v>3530</v>
      </c>
      <c r="H16" s="103">
        <v>570</v>
      </c>
      <c r="I16" s="103">
        <v>3530</v>
      </c>
    </row>
    <row r="17" spans="1:9" s="58" customFormat="1" ht="18.75" hidden="1">
      <c r="A17" s="104" t="s">
        <v>108</v>
      </c>
      <c r="B17" s="105" t="s">
        <v>115</v>
      </c>
      <c r="C17" s="83" t="s">
        <v>116</v>
      </c>
      <c r="D17" s="116"/>
      <c r="E17" s="116"/>
      <c r="F17" s="116">
        <v>0</v>
      </c>
      <c r="G17" s="116"/>
      <c r="H17" s="116"/>
      <c r="I17" s="116">
        <v>0</v>
      </c>
    </row>
    <row r="18" spans="1:9" s="58" customFormat="1" ht="17.25" customHeight="1">
      <c r="A18" s="100"/>
      <c r="B18" s="74"/>
      <c r="C18" s="83" t="s">
        <v>117</v>
      </c>
      <c r="D18" s="116">
        <f>D21+D19+D22</f>
        <v>-19.799999999999997</v>
      </c>
      <c r="E18" s="116">
        <f>SUM(E19+E21+E22+E23)</f>
        <v>0</v>
      </c>
      <c r="F18" s="116">
        <f>F19+F21</f>
        <v>19.5</v>
      </c>
      <c r="G18" s="116">
        <f>G21+G19+G22+G23</f>
        <v>309</v>
      </c>
      <c r="H18" s="116">
        <f>SUM(H19+H21+H22+H23)</f>
        <v>0</v>
      </c>
      <c r="I18" s="116">
        <f>I19+I21+I23+I22</f>
        <v>309</v>
      </c>
    </row>
    <row r="19" spans="1:9" s="56" customFormat="1" ht="48">
      <c r="A19" s="104" t="s">
        <v>108</v>
      </c>
      <c r="B19" s="106" t="s">
        <v>30</v>
      </c>
      <c r="C19" s="113" t="s">
        <v>31</v>
      </c>
      <c r="D19" s="114">
        <v>-11.7</v>
      </c>
      <c r="E19" s="114">
        <v>0</v>
      </c>
      <c r="F19" s="114">
        <v>16.3</v>
      </c>
      <c r="G19" s="114">
        <v>244</v>
      </c>
      <c r="H19" s="114">
        <v>0</v>
      </c>
      <c r="I19" s="114">
        <v>244</v>
      </c>
    </row>
    <row r="20" spans="1:9" s="58" customFormat="1" ht="48" hidden="1">
      <c r="A20" s="100" t="s">
        <v>75</v>
      </c>
      <c r="B20" s="101" t="s">
        <v>233</v>
      </c>
      <c r="C20" s="102" t="s">
        <v>234</v>
      </c>
      <c r="D20" s="103">
        <v>-1172.43</v>
      </c>
      <c r="E20" s="103">
        <v>-1172.43</v>
      </c>
      <c r="F20" s="103">
        <v>96.57</v>
      </c>
      <c r="G20" s="103">
        <v>-1172.43</v>
      </c>
      <c r="H20" s="103">
        <v>-1172.43</v>
      </c>
      <c r="I20" s="103">
        <v>96.57</v>
      </c>
    </row>
    <row r="21" spans="1:9" s="58" customFormat="1" ht="31.5">
      <c r="A21" s="104" t="s">
        <v>108</v>
      </c>
      <c r="B21" s="106" t="s">
        <v>32</v>
      </c>
      <c r="C21" s="111" t="s">
        <v>121</v>
      </c>
      <c r="D21" s="114">
        <v>-8.1</v>
      </c>
      <c r="E21" s="114">
        <v>0</v>
      </c>
      <c r="F21" s="114">
        <v>3.2</v>
      </c>
      <c r="G21" s="114">
        <v>55</v>
      </c>
      <c r="H21" s="114">
        <v>0</v>
      </c>
      <c r="I21" s="114">
        <v>55</v>
      </c>
    </row>
    <row r="22" spans="1:9" s="58" customFormat="1" ht="31.5">
      <c r="A22" s="104" t="s">
        <v>108</v>
      </c>
      <c r="B22" s="191" t="s">
        <v>241</v>
      </c>
      <c r="C22" s="192" t="s">
        <v>242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1:9" s="58" customFormat="1" ht="18.75">
      <c r="A23" s="104" t="s">
        <v>108</v>
      </c>
      <c r="B23" s="191" t="s">
        <v>307</v>
      </c>
      <c r="C23" s="192" t="s">
        <v>308</v>
      </c>
      <c r="D23" s="114">
        <v>0</v>
      </c>
      <c r="E23" s="114">
        <v>0</v>
      </c>
      <c r="F23" s="114">
        <v>0</v>
      </c>
      <c r="G23" s="114">
        <v>10</v>
      </c>
      <c r="H23" s="251">
        <v>0</v>
      </c>
      <c r="I23" s="251">
        <v>10</v>
      </c>
    </row>
    <row r="24" spans="1:9" s="58" customFormat="1" ht="18.75">
      <c r="A24" s="104" t="s">
        <v>108</v>
      </c>
      <c r="B24" s="106" t="s">
        <v>33</v>
      </c>
      <c r="C24" s="113" t="s">
        <v>118</v>
      </c>
      <c r="D24" s="114">
        <f t="shared" ref="D24:I24" si="4">D25</f>
        <v>35.800000000000004</v>
      </c>
      <c r="E24" s="114">
        <f>E25</f>
        <v>892.59999999999991</v>
      </c>
      <c r="F24" s="114" t="e">
        <f t="shared" si="4"/>
        <v>#REF!</v>
      </c>
      <c r="G24" s="114">
        <f>G25</f>
        <v>4673.3</v>
      </c>
      <c r="H24" s="114">
        <f t="shared" si="4"/>
        <v>1350.8</v>
      </c>
      <c r="I24" s="114">
        <f t="shared" si="4"/>
        <v>4679.7</v>
      </c>
    </row>
    <row r="25" spans="1:9" s="58" customFormat="1" ht="31.5">
      <c r="A25" s="104" t="s">
        <v>108</v>
      </c>
      <c r="B25" s="106" t="s">
        <v>119</v>
      </c>
      <c r="C25" s="83" t="s">
        <v>34</v>
      </c>
      <c r="D25" s="114">
        <f t="shared" ref="D25" si="5">D26+D28</f>
        <v>35.800000000000004</v>
      </c>
      <c r="E25" s="114">
        <f>E26+E28+E31</f>
        <v>892.59999999999991</v>
      </c>
      <c r="F25" s="114" t="e">
        <f t="shared" ref="F25" si="6">F26+F28+F31</f>
        <v>#REF!</v>
      </c>
      <c r="G25" s="114">
        <f>G26+G28+G31</f>
        <v>4673.3</v>
      </c>
      <c r="H25" s="114">
        <f>H26+H28+H31</f>
        <v>1350.8</v>
      </c>
      <c r="I25" s="114">
        <f>I26+I28+I31</f>
        <v>4679.7</v>
      </c>
    </row>
    <row r="26" spans="1:9" s="58" customFormat="1" ht="31.5">
      <c r="A26" s="104" t="s">
        <v>108</v>
      </c>
      <c r="B26" s="106" t="s">
        <v>290</v>
      </c>
      <c r="C26" s="83" t="s">
        <v>257</v>
      </c>
      <c r="D26" s="114">
        <f t="shared" ref="D26:I26" si="7">D27</f>
        <v>32.6</v>
      </c>
      <c r="E26" s="114">
        <f t="shared" si="7"/>
        <v>1293.8</v>
      </c>
      <c r="F26" s="114">
        <f t="shared" si="7"/>
        <v>1883.1</v>
      </c>
      <c r="G26" s="114">
        <f t="shared" si="7"/>
        <v>4477.5</v>
      </c>
      <c r="H26" s="114">
        <f t="shared" si="7"/>
        <v>1293.8</v>
      </c>
      <c r="I26" s="114">
        <f t="shared" si="7"/>
        <v>4477.5</v>
      </c>
    </row>
    <row r="27" spans="1:9" s="58" customFormat="1" ht="31.5">
      <c r="A27" s="100" t="s">
        <v>75</v>
      </c>
      <c r="B27" s="101" t="s">
        <v>471</v>
      </c>
      <c r="C27" s="120" t="s">
        <v>255</v>
      </c>
      <c r="D27" s="103">
        <v>32.6</v>
      </c>
      <c r="E27" s="103">
        <v>1293.8</v>
      </c>
      <c r="F27" s="103">
        <v>1883.1</v>
      </c>
      <c r="G27" s="103">
        <v>4477.5</v>
      </c>
      <c r="H27" s="103">
        <v>1293.8</v>
      </c>
      <c r="I27" s="103">
        <v>4477.5</v>
      </c>
    </row>
    <row r="28" spans="1:9" ht="31.5">
      <c r="A28" s="104" t="s">
        <v>108</v>
      </c>
      <c r="B28" s="106" t="s">
        <v>288</v>
      </c>
      <c r="C28" s="83" t="s">
        <v>258</v>
      </c>
      <c r="D28" s="114">
        <f t="shared" ref="D28:F28" si="8">D30</f>
        <v>3.2</v>
      </c>
      <c r="E28" s="114">
        <f>E30+E29</f>
        <v>55.3</v>
      </c>
      <c r="F28" s="114">
        <f t="shared" si="8"/>
        <v>53.2</v>
      </c>
      <c r="G28" s="114">
        <f>G30+G29</f>
        <v>195.79999999999998</v>
      </c>
      <c r="H28" s="114">
        <f>H30+H29</f>
        <v>57</v>
      </c>
      <c r="I28" s="114">
        <f>I30+I29</f>
        <v>202.2</v>
      </c>
    </row>
    <row r="29" spans="1:9" ht="72" customHeight="1">
      <c r="A29" s="100" t="s">
        <v>75</v>
      </c>
      <c r="B29" s="101" t="s">
        <v>433</v>
      </c>
      <c r="C29" s="85" t="s">
        <v>434</v>
      </c>
      <c r="D29" s="103">
        <v>2.6</v>
      </c>
      <c r="E29" s="103">
        <v>23.2</v>
      </c>
      <c r="F29" s="114">
        <v>51.4</v>
      </c>
      <c r="G29" s="240">
        <v>23.2</v>
      </c>
      <c r="H29" s="309">
        <v>23.2</v>
      </c>
      <c r="I29" s="309">
        <v>23.2</v>
      </c>
    </row>
    <row r="30" spans="1:9" ht="51.75" customHeight="1">
      <c r="A30" s="100" t="s">
        <v>75</v>
      </c>
      <c r="B30" s="101" t="s">
        <v>289</v>
      </c>
      <c r="C30" s="85" t="s">
        <v>279</v>
      </c>
      <c r="D30" s="114">
        <v>3.2</v>
      </c>
      <c r="E30" s="103">
        <v>32.1</v>
      </c>
      <c r="F30" s="103">
        <v>53.2</v>
      </c>
      <c r="G30" s="103">
        <v>172.6</v>
      </c>
      <c r="H30" s="103">
        <v>33.799999999999997</v>
      </c>
      <c r="I30" s="103">
        <v>179</v>
      </c>
    </row>
    <row r="31" spans="1:9" ht="31.5">
      <c r="A31" s="104" t="s">
        <v>108</v>
      </c>
      <c r="B31" s="106" t="s">
        <v>310</v>
      </c>
      <c r="C31" s="83" t="s">
        <v>326</v>
      </c>
      <c r="D31" s="114" t="e">
        <f>#REF!</f>
        <v>#REF!</v>
      </c>
      <c r="E31" s="114">
        <f>E32</f>
        <v>-456.5</v>
      </c>
      <c r="F31" s="114" t="e">
        <f>#REF!</f>
        <v>#REF!</v>
      </c>
      <c r="G31" s="114">
        <f>G32</f>
        <v>0</v>
      </c>
      <c r="H31" s="114">
        <f>H32</f>
        <v>0</v>
      </c>
      <c r="I31" s="114">
        <f>I32</f>
        <v>0</v>
      </c>
    </row>
    <row r="32" spans="1:9" ht="45" customHeight="1">
      <c r="A32" s="100" t="s">
        <v>75</v>
      </c>
      <c r="B32" s="209" t="s">
        <v>303</v>
      </c>
      <c r="C32" s="268" t="s">
        <v>327</v>
      </c>
      <c r="D32" s="267">
        <v>0</v>
      </c>
      <c r="E32" s="103">
        <v>-456.5</v>
      </c>
      <c r="F32" s="114">
        <v>51.4</v>
      </c>
      <c r="G32" s="240">
        <v>0</v>
      </c>
      <c r="H32" s="103">
        <v>0</v>
      </c>
      <c r="I32" s="103">
        <v>0</v>
      </c>
    </row>
    <row r="33" spans="1:9" ht="15.75">
      <c r="A33" s="104"/>
      <c r="B33" s="106"/>
      <c r="C33" s="119" t="s">
        <v>120</v>
      </c>
      <c r="D33" s="114">
        <f t="shared" ref="D33:H33" si="9">D8+D24</f>
        <v>940.6</v>
      </c>
      <c r="E33" s="265">
        <f t="shared" si="9"/>
        <v>1510.6999999999998</v>
      </c>
      <c r="F33" s="245" t="e">
        <f t="shared" si="9"/>
        <v>#REF!</v>
      </c>
      <c r="G33" s="114">
        <f t="shared" si="9"/>
        <v>9097.4000000000015</v>
      </c>
      <c r="H33" s="266">
        <f t="shared" si="9"/>
        <v>1968.9</v>
      </c>
      <c r="I33" s="114">
        <f>I8+I24</f>
        <v>9103.7999999999993</v>
      </c>
    </row>
    <row r="34" spans="1:9" ht="15">
      <c r="A34" s="9"/>
      <c r="B34" s="24"/>
      <c r="E34" s="108"/>
      <c r="F34" s="24"/>
      <c r="G34" s="108"/>
      <c r="H34" s="108"/>
      <c r="I34" s="24"/>
    </row>
    <row r="35" spans="1:9" ht="15">
      <c r="A35" s="9"/>
      <c r="B35" s="24"/>
      <c r="C35" s="108"/>
      <c r="D35" s="108"/>
      <c r="E35" s="108"/>
      <c r="F35" s="24"/>
      <c r="G35" s="108"/>
      <c r="H35" s="108"/>
      <c r="I35" s="24"/>
    </row>
    <row r="36" spans="1:9" ht="15">
      <c r="A36" s="9"/>
      <c r="B36" s="24"/>
      <c r="C36" s="108"/>
      <c r="D36" s="108"/>
      <c r="G36" s="108"/>
      <c r="I36" s="24"/>
    </row>
    <row r="37" spans="1:9" ht="15">
      <c r="A37" s="9"/>
      <c r="B37" s="24"/>
      <c r="C37" s="108"/>
      <c r="D37" s="108"/>
      <c r="G37" s="108"/>
      <c r="I37" s="24"/>
    </row>
  </sheetData>
  <mergeCells count="2">
    <mergeCell ref="G1:I1"/>
    <mergeCell ref="A3:I3"/>
  </mergeCells>
  <pageMargins left="0.98425196850393704" right="0.59055118110236227" top="0.78740157480314965" bottom="0.78740157480314965" header="0.51181102362204722" footer="0.43307086614173229"/>
  <pageSetup paperSize="9" scale="53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E8"/>
  <sheetViews>
    <sheetView view="pageBreakPreview" zoomScale="75" zoomScaleNormal="75" workbookViewId="0">
      <selection activeCell="E8" sqref="E8"/>
    </sheetView>
  </sheetViews>
  <sheetFormatPr defaultRowHeight="12.75"/>
  <cols>
    <col min="1" max="1" width="15.28515625" style="10" customWidth="1"/>
    <col min="2" max="2" width="35.7109375" style="10" customWidth="1"/>
    <col min="3" max="3" width="21.7109375" style="11" customWidth="1"/>
    <col min="4" max="4" width="15.85546875" style="11" customWidth="1"/>
    <col min="5" max="5" width="18.7109375" style="11" customWidth="1"/>
    <col min="6" max="16384" width="9.140625" style="10"/>
  </cols>
  <sheetData>
    <row r="1" spans="1:5" ht="94.5" customHeight="1">
      <c r="C1" s="329" t="s">
        <v>437</v>
      </c>
      <c r="D1" s="329"/>
      <c r="E1" s="344"/>
    </row>
    <row r="2" spans="1:5" ht="19.5" customHeight="1">
      <c r="C2" s="3"/>
      <c r="D2" s="3"/>
      <c r="E2" s="139"/>
    </row>
    <row r="3" spans="1:5" s="53" customFormat="1" ht="57.75" customHeight="1">
      <c r="A3" s="326" t="s">
        <v>438</v>
      </c>
      <c r="B3" s="340"/>
      <c r="C3" s="340"/>
      <c r="D3" s="340"/>
      <c r="E3" s="340"/>
    </row>
    <row r="4" spans="1:5" s="53" customFormat="1" ht="21" customHeight="1">
      <c r="A4" s="142"/>
      <c r="B4" s="143"/>
      <c r="C4" s="143"/>
      <c r="D4" s="221"/>
      <c r="E4" s="143"/>
    </row>
    <row r="5" spans="1:5" s="53" customFormat="1" ht="18.75">
      <c r="A5" s="54"/>
      <c r="C5" s="55"/>
      <c r="D5" s="55"/>
      <c r="E5" s="145" t="s">
        <v>61</v>
      </c>
    </row>
    <row r="6" spans="1:5" s="56" customFormat="1" ht="42.75" customHeight="1">
      <c r="A6" s="37" t="s">
        <v>166</v>
      </c>
      <c r="B6" s="330" t="s">
        <v>167</v>
      </c>
      <c r="C6" s="341"/>
      <c r="D6" s="37" t="s">
        <v>276</v>
      </c>
      <c r="E6" s="301" t="s">
        <v>330</v>
      </c>
    </row>
    <row r="7" spans="1:5" s="38" customFormat="1" ht="36.75" customHeight="1">
      <c r="A7" s="152" t="s">
        <v>128</v>
      </c>
      <c r="B7" s="332" t="s">
        <v>400</v>
      </c>
      <c r="C7" s="342"/>
      <c r="D7" s="248" t="s">
        <v>472</v>
      </c>
      <c r="E7" s="71" t="s">
        <v>473</v>
      </c>
    </row>
    <row r="8" spans="1:5" s="151" customFormat="1" ht="24" customHeight="1">
      <c r="A8" s="123" t="s">
        <v>171</v>
      </c>
      <c r="B8" s="343" t="s">
        <v>172</v>
      </c>
      <c r="C8" s="343"/>
      <c r="D8" s="249" t="str">
        <f>D7</f>
        <v>1786,9</v>
      </c>
      <c r="E8" s="249" t="str">
        <f>E7</f>
        <v>10072,8</v>
      </c>
    </row>
  </sheetData>
  <mergeCells count="5">
    <mergeCell ref="A3:E3"/>
    <mergeCell ref="B6:C6"/>
    <mergeCell ref="B7:C7"/>
    <mergeCell ref="B8:C8"/>
    <mergeCell ref="C1:E1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G8"/>
  <sheetViews>
    <sheetView view="pageBreakPreview" zoomScale="75" zoomScaleNormal="75" workbookViewId="0">
      <selection activeCell="G8" sqref="G8"/>
    </sheetView>
  </sheetViews>
  <sheetFormatPr defaultRowHeight="12.75"/>
  <cols>
    <col min="1" max="1" width="15.28515625" style="10" customWidth="1"/>
    <col min="2" max="2" width="27" style="10" customWidth="1"/>
    <col min="3" max="3" width="23.7109375" style="11" customWidth="1"/>
    <col min="4" max="4" width="14.7109375" style="11" customWidth="1"/>
    <col min="5" max="5" width="15.42578125" style="11" customWidth="1"/>
    <col min="6" max="6" width="14.7109375" style="11" customWidth="1"/>
    <col min="7" max="7" width="16.42578125" style="11" customWidth="1"/>
    <col min="8" max="16384" width="9.140625" style="10"/>
  </cols>
  <sheetData>
    <row r="1" spans="1:7" ht="101.25" customHeight="1">
      <c r="C1" s="3"/>
      <c r="D1" s="329" t="s">
        <v>439</v>
      </c>
      <c r="E1" s="344"/>
      <c r="F1" s="344"/>
      <c r="G1" s="344"/>
    </row>
    <row r="2" spans="1:7" ht="19.5" customHeight="1">
      <c r="C2" s="3"/>
      <c r="D2" s="3"/>
      <c r="E2" s="3"/>
      <c r="F2" s="3"/>
      <c r="G2" s="139"/>
    </row>
    <row r="3" spans="1:7" s="53" customFormat="1" ht="57.75" customHeight="1">
      <c r="A3" s="326" t="s">
        <v>440</v>
      </c>
      <c r="B3" s="340"/>
      <c r="C3" s="340"/>
      <c r="D3" s="340"/>
      <c r="E3" s="340"/>
      <c r="F3" s="340"/>
      <c r="G3" s="340"/>
    </row>
    <row r="4" spans="1:7" s="53" customFormat="1" ht="21" customHeight="1">
      <c r="A4" s="201"/>
      <c r="B4" s="203"/>
      <c r="C4" s="203"/>
      <c r="D4" s="221"/>
      <c r="E4" s="203"/>
      <c r="F4" s="288"/>
      <c r="G4" s="203"/>
    </row>
    <row r="5" spans="1:7" s="53" customFormat="1" ht="18.75">
      <c r="A5" s="54"/>
      <c r="C5" s="55"/>
      <c r="D5" s="55"/>
      <c r="E5" s="55"/>
      <c r="F5" s="55"/>
      <c r="G5" s="145" t="s">
        <v>61</v>
      </c>
    </row>
    <row r="6" spans="1:7" s="56" customFormat="1" ht="42" customHeight="1">
      <c r="A6" s="39" t="s">
        <v>166</v>
      </c>
      <c r="B6" s="345" t="s">
        <v>167</v>
      </c>
      <c r="C6" s="346"/>
      <c r="D6" s="37" t="s">
        <v>276</v>
      </c>
      <c r="E6" s="290" t="s">
        <v>401</v>
      </c>
      <c r="F6" s="37" t="s">
        <v>276</v>
      </c>
      <c r="G6" s="39" t="s">
        <v>429</v>
      </c>
    </row>
    <row r="7" spans="1:7" s="38" customFormat="1" ht="42" customHeight="1">
      <c r="A7" s="152" t="s">
        <v>128</v>
      </c>
      <c r="B7" s="347" t="s">
        <v>400</v>
      </c>
      <c r="C7" s="348"/>
      <c r="D7" s="222">
        <v>1510.7</v>
      </c>
      <c r="E7" s="74">
        <v>9097.4</v>
      </c>
      <c r="F7" s="222">
        <v>1968.9</v>
      </c>
      <c r="G7" s="74">
        <v>9103.7999999999993</v>
      </c>
    </row>
    <row r="8" spans="1:7" s="151" customFormat="1" ht="24" customHeight="1">
      <c r="A8" s="204" t="s">
        <v>171</v>
      </c>
      <c r="B8" s="343" t="s">
        <v>172</v>
      </c>
      <c r="C8" s="343"/>
      <c r="D8" s="119">
        <f>D7</f>
        <v>1510.7</v>
      </c>
      <c r="E8" s="119">
        <f>SUM(E7)</f>
        <v>9097.4</v>
      </c>
      <c r="F8" s="119">
        <f>F7</f>
        <v>1968.9</v>
      </c>
      <c r="G8" s="119">
        <f>SUM(G7)</f>
        <v>9103.7999999999993</v>
      </c>
    </row>
  </sheetData>
  <mergeCells count="5">
    <mergeCell ref="D1:G1"/>
    <mergeCell ref="A3:G3"/>
    <mergeCell ref="B6:C6"/>
    <mergeCell ref="B7:C7"/>
    <mergeCell ref="B8:C8"/>
  </mergeCells>
  <pageMargins left="0.98425196850393704" right="0.59055118110236227" top="0.78740157480314965" bottom="0.78740157480314965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84"/>
  <sheetViews>
    <sheetView view="pageBreakPreview" topLeftCell="A16" zoomScale="75" zoomScaleNormal="75" zoomScaleSheetLayoutView="100" workbookViewId="0">
      <selection activeCell="E26" sqref="E26"/>
    </sheetView>
  </sheetViews>
  <sheetFormatPr defaultRowHeight="12.75"/>
  <cols>
    <col min="1" max="1" width="89" style="23" customWidth="1"/>
    <col min="2" max="2" width="13.7109375" style="12" customWidth="1"/>
    <col min="3" max="3" width="15.5703125" style="12" customWidth="1"/>
    <col min="4" max="4" width="13.7109375" style="12" hidden="1" customWidth="1"/>
    <col min="5" max="5" width="16.28515625" style="22" customWidth="1"/>
  </cols>
  <sheetData>
    <row r="1" spans="1:7" ht="96" customHeight="1">
      <c r="B1" s="349" t="s">
        <v>441</v>
      </c>
      <c r="C1" s="349"/>
      <c r="D1" s="349"/>
      <c r="E1" s="325"/>
    </row>
    <row r="2" spans="1:7" ht="17.25" customHeight="1">
      <c r="E2" s="26"/>
    </row>
    <row r="3" spans="1:7" ht="80.25" customHeight="1">
      <c r="A3" s="326" t="s">
        <v>442</v>
      </c>
      <c r="B3" s="326"/>
      <c r="C3" s="326"/>
      <c r="D3" s="326"/>
      <c r="E3" s="326"/>
      <c r="F3" s="25"/>
      <c r="G3" s="4"/>
    </row>
    <row r="4" spans="1:7" ht="18" customHeight="1">
      <c r="A4" s="142"/>
      <c r="B4" s="142"/>
      <c r="C4" s="241"/>
      <c r="D4" s="241"/>
      <c r="E4" s="142"/>
      <c r="F4" s="25"/>
      <c r="G4" s="4"/>
    </row>
    <row r="5" spans="1:7" s="24" customFormat="1" ht="15.75">
      <c r="A5" s="25"/>
      <c r="B5" s="35"/>
      <c r="C5" s="35"/>
      <c r="D5" s="35"/>
      <c r="E5" s="195" t="s">
        <v>244</v>
      </c>
      <c r="F5" s="25"/>
      <c r="G5" s="4"/>
    </row>
    <row r="6" spans="1:7" s="63" customFormat="1" ht="81" customHeight="1">
      <c r="A6" s="37" t="s">
        <v>45</v>
      </c>
      <c r="B6" s="37" t="s">
        <v>63</v>
      </c>
      <c r="C6" s="37" t="s">
        <v>276</v>
      </c>
      <c r="D6" s="37" t="s">
        <v>243</v>
      </c>
      <c r="E6" s="37" t="s">
        <v>465</v>
      </c>
    </row>
    <row r="7" spans="1:7" s="63" customFormat="1" ht="18.75">
      <c r="A7" s="57">
        <v>1</v>
      </c>
      <c r="B7" s="62">
        <v>2</v>
      </c>
      <c r="C7" s="62"/>
      <c r="D7" s="57">
        <v>3</v>
      </c>
      <c r="E7" s="57">
        <v>3</v>
      </c>
    </row>
    <row r="8" spans="1:7" s="98" customFormat="1" ht="18">
      <c r="A8" s="111" t="s">
        <v>44</v>
      </c>
      <c r="B8" s="107" t="s">
        <v>128</v>
      </c>
      <c r="C8" s="127">
        <f>C9+C10+C11+C12+C14+C13</f>
        <v>906.09999999999991</v>
      </c>
      <c r="D8" s="127">
        <f>D9+D10+D11</f>
        <v>1402</v>
      </c>
      <c r="E8" s="127">
        <f>SUM(E9+E10+E11+E12+E14+E13)</f>
        <v>3598.8</v>
      </c>
    </row>
    <row r="9" spans="1:7" s="38" customFormat="1" ht="31.5">
      <c r="A9" s="120" t="s">
        <v>43</v>
      </c>
      <c r="B9" s="71" t="s">
        <v>59</v>
      </c>
      <c r="C9" s="134">
        <v>21.6</v>
      </c>
      <c r="D9" s="134">
        <v>446</v>
      </c>
      <c r="E9" s="134">
        <v>789.8</v>
      </c>
    </row>
    <row r="10" spans="1:7" s="38" customFormat="1" ht="47.25">
      <c r="A10" s="120" t="s">
        <v>42</v>
      </c>
      <c r="B10" s="71" t="s">
        <v>52</v>
      </c>
      <c r="C10" s="134">
        <v>35.299999999999997</v>
      </c>
      <c r="D10" s="134">
        <v>585</v>
      </c>
      <c r="E10" s="134">
        <v>690.5</v>
      </c>
    </row>
    <row r="11" spans="1:7" s="38" customFormat="1" ht="18">
      <c r="A11" s="120" t="s">
        <v>41</v>
      </c>
      <c r="B11" s="71" t="s">
        <v>53</v>
      </c>
      <c r="C11" s="134">
        <v>249.5</v>
      </c>
      <c r="D11" s="134">
        <v>371</v>
      </c>
      <c r="E11" s="134">
        <v>1398.5</v>
      </c>
    </row>
    <row r="12" spans="1:7" s="38" customFormat="1" ht="31.5">
      <c r="A12" s="120" t="s">
        <v>317</v>
      </c>
      <c r="B12" s="71" t="s">
        <v>324</v>
      </c>
      <c r="C12" s="134">
        <v>-0.3</v>
      </c>
      <c r="D12" s="134">
        <v>371</v>
      </c>
      <c r="E12" s="134">
        <v>0</v>
      </c>
    </row>
    <row r="13" spans="1:7" s="38" customFormat="1" ht="18">
      <c r="A13" s="120" t="s">
        <v>444</v>
      </c>
      <c r="B13" s="71" t="s">
        <v>443</v>
      </c>
      <c r="C13" s="134">
        <v>600</v>
      </c>
      <c r="D13" s="134">
        <v>371</v>
      </c>
      <c r="E13" s="134">
        <v>600</v>
      </c>
    </row>
    <row r="14" spans="1:7" s="38" customFormat="1" ht="18">
      <c r="A14" s="120" t="s">
        <v>319</v>
      </c>
      <c r="B14" s="71" t="s">
        <v>323</v>
      </c>
      <c r="C14" s="134">
        <v>0</v>
      </c>
      <c r="D14" s="134">
        <v>371</v>
      </c>
      <c r="E14" s="134">
        <v>120</v>
      </c>
    </row>
    <row r="15" spans="1:7" s="98" customFormat="1" ht="18">
      <c r="A15" s="111" t="s">
        <v>220</v>
      </c>
      <c r="B15" s="107" t="s">
        <v>129</v>
      </c>
      <c r="C15" s="127">
        <f>C16</f>
        <v>25.4</v>
      </c>
      <c r="D15" s="127">
        <f>D16</f>
        <v>51.4</v>
      </c>
      <c r="E15" s="127">
        <f>E16</f>
        <v>164.8</v>
      </c>
    </row>
    <row r="16" spans="1:7" s="38" customFormat="1" ht="18">
      <c r="A16" s="120" t="s">
        <v>221</v>
      </c>
      <c r="B16" s="71" t="s">
        <v>224</v>
      </c>
      <c r="C16" s="134">
        <v>25.4</v>
      </c>
      <c r="D16" s="134">
        <v>51.4</v>
      </c>
      <c r="E16" s="134">
        <v>164.8</v>
      </c>
    </row>
    <row r="17" spans="1:5" s="98" customFormat="1" ht="30.75" customHeight="1">
      <c r="A17" s="111" t="s">
        <v>40</v>
      </c>
      <c r="B17" s="107" t="s">
        <v>134</v>
      </c>
      <c r="C17" s="127">
        <f>C18+C19+C20</f>
        <v>-67</v>
      </c>
      <c r="D17" s="127">
        <f>D18+D19+D20</f>
        <v>621</v>
      </c>
      <c r="E17" s="127">
        <f>E18+E19+E20</f>
        <v>76.8</v>
      </c>
    </row>
    <row r="18" spans="1:5" s="38" customFormat="1" ht="31.5">
      <c r="A18" s="120" t="s">
        <v>292</v>
      </c>
      <c r="B18" s="71" t="s">
        <v>293</v>
      </c>
      <c r="C18" s="134">
        <v>-50</v>
      </c>
      <c r="D18" s="134">
        <v>30</v>
      </c>
      <c r="E18" s="134">
        <v>30</v>
      </c>
    </row>
    <row r="19" spans="1:5" s="38" customFormat="1" ht="18">
      <c r="A19" s="120" t="s">
        <v>222</v>
      </c>
      <c r="B19" s="71" t="s">
        <v>223</v>
      </c>
      <c r="C19" s="134">
        <v>0</v>
      </c>
      <c r="D19" s="134">
        <v>581</v>
      </c>
      <c r="E19" s="134">
        <v>31.8</v>
      </c>
    </row>
    <row r="20" spans="1:5" s="38" customFormat="1" ht="31.5">
      <c r="A20" s="120" t="s">
        <v>294</v>
      </c>
      <c r="B20" s="71" t="s">
        <v>295</v>
      </c>
      <c r="C20" s="134">
        <v>-17</v>
      </c>
      <c r="D20" s="134">
        <v>10</v>
      </c>
      <c r="E20" s="134">
        <v>15</v>
      </c>
    </row>
    <row r="21" spans="1:5" s="98" customFormat="1" ht="18">
      <c r="A21" s="111" t="s">
        <v>39</v>
      </c>
      <c r="B21" s="107" t="s">
        <v>131</v>
      </c>
      <c r="C21" s="127">
        <f>C22</f>
        <v>-23.4</v>
      </c>
      <c r="D21" s="127">
        <f>D22</f>
        <v>6</v>
      </c>
      <c r="E21" s="127">
        <f>E22</f>
        <v>100.9</v>
      </c>
    </row>
    <row r="22" spans="1:5" s="38" customFormat="1" ht="18">
      <c r="A22" s="154" t="s">
        <v>183</v>
      </c>
      <c r="B22" s="71" t="s">
        <v>185</v>
      </c>
      <c r="C22" s="134">
        <v>-23.4</v>
      </c>
      <c r="D22" s="134">
        <v>6</v>
      </c>
      <c r="E22" s="134">
        <v>100.9</v>
      </c>
    </row>
    <row r="23" spans="1:5" s="98" customFormat="1" ht="18">
      <c r="A23" s="111" t="s">
        <v>38</v>
      </c>
      <c r="B23" s="107" t="s">
        <v>135</v>
      </c>
      <c r="C23" s="127">
        <f>C24+C25</f>
        <v>681.1</v>
      </c>
      <c r="D23" s="127">
        <f>D24</f>
        <v>543.6</v>
      </c>
      <c r="E23" s="127">
        <f>E24+E25</f>
        <v>1250.0999999999999</v>
      </c>
    </row>
    <row r="24" spans="1:5" s="38" customFormat="1" ht="18">
      <c r="A24" s="120" t="s">
        <v>311</v>
      </c>
      <c r="B24" s="71" t="s">
        <v>325</v>
      </c>
      <c r="C24" s="134">
        <v>0</v>
      </c>
      <c r="D24" s="134">
        <v>543.6</v>
      </c>
      <c r="E24" s="134">
        <v>85</v>
      </c>
    </row>
    <row r="25" spans="1:5" s="38" customFormat="1" ht="18">
      <c r="A25" s="120" t="s">
        <v>37</v>
      </c>
      <c r="B25" s="71" t="s">
        <v>54</v>
      </c>
      <c r="C25" s="134">
        <v>681.1</v>
      </c>
      <c r="D25" s="134">
        <v>543.6</v>
      </c>
      <c r="E25" s="134">
        <v>1165.0999999999999</v>
      </c>
    </row>
    <row r="26" spans="1:5" s="98" customFormat="1" ht="18">
      <c r="A26" s="111" t="s">
        <v>60</v>
      </c>
      <c r="B26" s="107" t="s">
        <v>136</v>
      </c>
      <c r="C26" s="127">
        <f>C27</f>
        <v>-70</v>
      </c>
      <c r="D26" s="127">
        <f>D27</f>
        <v>1079.5999999999999</v>
      </c>
      <c r="E26" s="127">
        <f>E27</f>
        <v>537</v>
      </c>
    </row>
    <row r="27" spans="1:5" s="38" customFormat="1" ht="18">
      <c r="A27" s="120" t="s">
        <v>36</v>
      </c>
      <c r="B27" s="71" t="s">
        <v>55</v>
      </c>
      <c r="C27" s="134">
        <v>-70</v>
      </c>
      <c r="D27" s="134">
        <v>1079.5999999999999</v>
      </c>
      <c r="E27" s="134">
        <v>537</v>
      </c>
    </row>
    <row r="28" spans="1:5" s="98" customFormat="1" ht="18">
      <c r="A28" s="111" t="s">
        <v>56</v>
      </c>
      <c r="B28" s="107" t="s">
        <v>137</v>
      </c>
      <c r="C28" s="127">
        <f>C29</f>
        <v>505.3</v>
      </c>
      <c r="D28" s="127">
        <f>D29</f>
        <v>1973</v>
      </c>
      <c r="E28" s="127">
        <f>E29</f>
        <v>4344.43</v>
      </c>
    </row>
    <row r="29" spans="1:5" s="38" customFormat="1" ht="18">
      <c r="A29" s="120" t="s">
        <v>57</v>
      </c>
      <c r="B29" s="71" t="s">
        <v>58</v>
      </c>
      <c r="C29" s="134">
        <v>505.3</v>
      </c>
      <c r="D29" s="134">
        <v>1973</v>
      </c>
      <c r="E29" s="134">
        <v>4344.43</v>
      </c>
    </row>
    <row r="30" spans="1:5" s="98" customFormat="1" ht="18">
      <c r="A30" s="111" t="s">
        <v>76</v>
      </c>
      <c r="B30" s="107" t="s">
        <v>159</v>
      </c>
      <c r="C30" s="127">
        <f>C31</f>
        <v>-170.6</v>
      </c>
      <c r="D30" s="127">
        <f>D31</f>
        <v>135.9</v>
      </c>
      <c r="E30" s="127">
        <f>E31</f>
        <v>0</v>
      </c>
    </row>
    <row r="31" spans="1:5" s="38" customFormat="1" ht="18">
      <c r="A31" s="120" t="s">
        <v>162</v>
      </c>
      <c r="B31" s="71" t="s">
        <v>77</v>
      </c>
      <c r="C31" s="134">
        <v>-170.6</v>
      </c>
      <c r="D31" s="134">
        <v>135.9</v>
      </c>
      <c r="E31" s="134">
        <v>0</v>
      </c>
    </row>
    <row r="32" spans="1:5" s="98" customFormat="1" ht="18">
      <c r="A32" s="122" t="s">
        <v>35</v>
      </c>
      <c r="B32" s="190"/>
      <c r="C32" s="127">
        <f>C8+C15+C17+C21+C23+C26+C28+C30</f>
        <v>1786.8999999999999</v>
      </c>
      <c r="D32" s="127">
        <f>D8+D15+D17+D21+D23+D26+D28+D30</f>
        <v>5812.5</v>
      </c>
      <c r="E32" s="127">
        <f>SUM(E8+E15+E17+E21+E23+E26+E28+E30)</f>
        <v>10072.830000000002</v>
      </c>
    </row>
    <row r="33" spans="1:5" s="38" customFormat="1" ht="18.75">
      <c r="A33" s="59"/>
      <c r="B33" s="60"/>
      <c r="C33" s="60"/>
      <c r="D33" s="60"/>
      <c r="E33" s="61"/>
    </row>
    <row r="34" spans="1:5" s="38" customFormat="1" ht="18.75">
      <c r="A34" s="59"/>
      <c r="B34" s="60"/>
      <c r="C34" s="60"/>
      <c r="D34" s="60"/>
      <c r="E34" s="61"/>
    </row>
    <row r="35" spans="1:5" s="38" customFormat="1" ht="18.75">
      <c r="A35" s="59"/>
      <c r="B35" s="60"/>
      <c r="C35" s="60"/>
      <c r="D35" s="60"/>
      <c r="E35" s="61"/>
    </row>
    <row r="36" spans="1:5" s="38" customFormat="1" ht="18.75">
      <c r="A36" s="59"/>
      <c r="B36" s="60"/>
      <c r="C36" s="60"/>
      <c r="D36" s="60"/>
      <c r="E36" s="61"/>
    </row>
    <row r="37" spans="1:5" s="38" customFormat="1" ht="18.75">
      <c r="A37" s="59"/>
      <c r="B37" s="60"/>
      <c r="C37" s="60"/>
      <c r="D37" s="60"/>
      <c r="E37" s="61"/>
    </row>
    <row r="38" spans="1:5" s="38" customFormat="1" ht="18.75">
      <c r="A38" s="59"/>
      <c r="B38" s="60"/>
      <c r="C38" s="60"/>
      <c r="D38" s="60"/>
      <c r="E38" s="61"/>
    </row>
    <row r="39" spans="1:5" s="38" customFormat="1" ht="18.75">
      <c r="A39" s="59"/>
      <c r="B39" s="60"/>
      <c r="C39" s="60"/>
      <c r="D39" s="60"/>
      <c r="E39" s="61"/>
    </row>
    <row r="40" spans="1:5" s="38" customFormat="1" ht="18.75">
      <c r="A40" s="59"/>
      <c r="B40" s="60"/>
      <c r="C40" s="60"/>
      <c r="D40" s="60"/>
      <c r="E40" s="61"/>
    </row>
    <row r="41" spans="1:5" s="38" customFormat="1" ht="18.75">
      <c r="A41" s="59"/>
      <c r="B41" s="60"/>
      <c r="C41" s="60"/>
      <c r="D41" s="60"/>
      <c r="E41" s="61"/>
    </row>
    <row r="42" spans="1:5" s="38" customFormat="1" ht="18.75">
      <c r="A42" s="59"/>
      <c r="B42" s="60"/>
      <c r="C42" s="60"/>
      <c r="D42" s="60"/>
      <c r="E42" s="61"/>
    </row>
    <row r="43" spans="1:5" s="38" customFormat="1" ht="18.75">
      <c r="A43" s="59"/>
      <c r="B43" s="60"/>
      <c r="C43" s="60"/>
      <c r="D43" s="60"/>
      <c r="E43" s="61"/>
    </row>
    <row r="44" spans="1:5" s="38" customFormat="1" ht="18.75">
      <c r="A44" s="59"/>
      <c r="B44" s="60"/>
      <c r="C44" s="60"/>
      <c r="D44" s="60"/>
      <c r="E44" s="61"/>
    </row>
    <row r="45" spans="1:5" s="38" customFormat="1" ht="18.75">
      <c r="A45" s="59"/>
      <c r="B45" s="60"/>
      <c r="C45" s="60"/>
      <c r="D45" s="60"/>
      <c r="E45" s="61"/>
    </row>
    <row r="46" spans="1:5" s="38" customFormat="1" ht="18.75">
      <c r="A46" s="59"/>
      <c r="B46" s="60"/>
      <c r="C46" s="60"/>
      <c r="D46" s="60"/>
      <c r="E46" s="61"/>
    </row>
    <row r="47" spans="1:5" s="38" customFormat="1" ht="18.75">
      <c r="A47" s="59"/>
      <c r="B47" s="60"/>
      <c r="C47" s="60"/>
      <c r="D47" s="60"/>
      <c r="E47" s="61"/>
    </row>
    <row r="48" spans="1:5" s="38" customFormat="1" ht="18.75">
      <c r="A48" s="59"/>
      <c r="B48" s="60"/>
      <c r="C48" s="60"/>
      <c r="D48" s="60"/>
      <c r="E48" s="61"/>
    </row>
    <row r="49" spans="1:5" s="38" customFormat="1" ht="18.75">
      <c r="A49" s="59"/>
      <c r="B49" s="60"/>
      <c r="C49" s="60"/>
      <c r="D49" s="60"/>
      <c r="E49" s="61"/>
    </row>
    <row r="50" spans="1:5" s="38" customFormat="1" ht="18.75">
      <c r="A50" s="59"/>
      <c r="B50" s="60"/>
      <c r="C50" s="60"/>
      <c r="D50" s="60"/>
      <c r="E50" s="61"/>
    </row>
    <row r="51" spans="1:5" s="38" customFormat="1" ht="18.75">
      <c r="A51" s="59"/>
      <c r="B51" s="60"/>
      <c r="C51" s="60"/>
      <c r="D51" s="60"/>
      <c r="E51" s="61"/>
    </row>
    <row r="52" spans="1:5" s="38" customFormat="1" ht="18.75">
      <c r="A52" s="59"/>
      <c r="B52" s="60"/>
      <c r="C52" s="60"/>
      <c r="D52" s="60"/>
      <c r="E52" s="61"/>
    </row>
    <row r="53" spans="1:5" s="38" customFormat="1" ht="18.75">
      <c r="A53" s="59"/>
      <c r="B53" s="60"/>
      <c r="C53" s="60"/>
      <c r="D53" s="60"/>
      <c r="E53" s="61"/>
    </row>
    <row r="54" spans="1:5" s="38" customFormat="1" ht="18.75">
      <c r="A54" s="59"/>
      <c r="B54" s="60"/>
      <c r="C54" s="60"/>
      <c r="D54" s="60"/>
      <c r="E54" s="61"/>
    </row>
    <row r="55" spans="1:5" s="38" customFormat="1" ht="18.75">
      <c r="A55" s="59"/>
      <c r="B55" s="60"/>
      <c r="C55" s="60"/>
      <c r="D55" s="60"/>
      <c r="E55" s="61"/>
    </row>
    <row r="56" spans="1:5" s="38" customFormat="1" ht="18.75">
      <c r="A56" s="59"/>
      <c r="B56" s="60"/>
      <c r="C56" s="60"/>
      <c r="D56" s="60"/>
      <c r="E56" s="61"/>
    </row>
    <row r="57" spans="1:5" s="38" customFormat="1" ht="18.75">
      <c r="A57" s="59"/>
      <c r="B57" s="60"/>
      <c r="C57" s="60"/>
      <c r="D57" s="60"/>
      <c r="E57" s="61"/>
    </row>
    <row r="58" spans="1:5" s="38" customFormat="1" ht="18.75">
      <c r="A58" s="59"/>
      <c r="B58" s="60"/>
      <c r="C58" s="60"/>
      <c r="D58" s="60"/>
      <c r="E58" s="61"/>
    </row>
    <row r="59" spans="1:5" s="38" customFormat="1" ht="18.75">
      <c r="A59" s="59"/>
      <c r="B59" s="60"/>
      <c r="C59" s="60"/>
      <c r="D59" s="60"/>
      <c r="E59" s="61"/>
    </row>
    <row r="60" spans="1:5" ht="18.75">
      <c r="B60" s="36"/>
      <c r="C60" s="60"/>
      <c r="D60" s="60"/>
    </row>
    <row r="61" spans="1:5" ht="18.75">
      <c r="B61" s="36"/>
      <c r="C61" s="60"/>
      <c r="D61" s="60"/>
    </row>
    <row r="62" spans="1:5">
      <c r="B62" s="36"/>
      <c r="C62" s="36"/>
      <c r="D62" s="36"/>
    </row>
    <row r="63" spans="1:5">
      <c r="B63" s="36"/>
      <c r="C63" s="36"/>
      <c r="D63" s="36"/>
    </row>
    <row r="64" spans="1:5">
      <c r="B64" s="36"/>
      <c r="C64" s="36"/>
      <c r="D64" s="36"/>
    </row>
    <row r="65" spans="2:4">
      <c r="B65" s="36"/>
      <c r="C65" s="36"/>
      <c r="D65" s="36"/>
    </row>
    <row r="66" spans="2:4">
      <c r="B66" s="36"/>
      <c r="C66" s="36"/>
      <c r="D66" s="36"/>
    </row>
    <row r="67" spans="2:4">
      <c r="B67" s="36"/>
      <c r="C67" s="36"/>
      <c r="D67" s="36"/>
    </row>
    <row r="68" spans="2:4">
      <c r="B68" s="36"/>
      <c r="C68" s="36"/>
      <c r="D68" s="36"/>
    </row>
    <row r="69" spans="2:4">
      <c r="B69" s="36"/>
      <c r="C69" s="36"/>
      <c r="D69" s="36"/>
    </row>
    <row r="70" spans="2:4">
      <c r="B70" s="36"/>
      <c r="C70" s="36"/>
      <c r="D70" s="36"/>
    </row>
    <row r="71" spans="2:4">
      <c r="B71" s="36"/>
      <c r="C71" s="36"/>
      <c r="D71" s="36"/>
    </row>
    <row r="72" spans="2:4">
      <c r="B72" s="36"/>
      <c r="C72" s="36"/>
      <c r="D72" s="36"/>
    </row>
    <row r="73" spans="2:4">
      <c r="B73" s="36"/>
      <c r="C73" s="36"/>
      <c r="D73" s="36"/>
    </row>
    <row r="74" spans="2:4">
      <c r="B74" s="36"/>
      <c r="C74" s="36"/>
      <c r="D74" s="36"/>
    </row>
    <row r="75" spans="2:4">
      <c r="B75" s="36"/>
      <c r="C75" s="36"/>
      <c r="D75" s="36"/>
    </row>
    <row r="76" spans="2:4">
      <c r="B76" s="36"/>
      <c r="C76" s="36"/>
      <c r="D76" s="36"/>
    </row>
    <row r="77" spans="2:4">
      <c r="B77" s="36"/>
      <c r="C77" s="36"/>
      <c r="D77" s="36"/>
    </row>
    <row r="78" spans="2:4">
      <c r="B78" s="36"/>
      <c r="C78" s="36"/>
      <c r="D78" s="36"/>
    </row>
    <row r="79" spans="2:4">
      <c r="B79" s="36"/>
      <c r="C79" s="36"/>
      <c r="D79" s="36"/>
    </row>
    <row r="80" spans="2:4">
      <c r="B80" s="36"/>
      <c r="C80" s="36"/>
      <c r="D80" s="36"/>
    </row>
    <row r="81" spans="2:4">
      <c r="B81" s="36"/>
      <c r="C81" s="36"/>
      <c r="D81" s="36"/>
    </row>
    <row r="82" spans="2:4">
      <c r="B82" s="36"/>
      <c r="C82" s="36"/>
      <c r="D82" s="36"/>
    </row>
    <row r="83" spans="2:4">
      <c r="C83" s="36"/>
      <c r="D83" s="36"/>
    </row>
    <row r="84" spans="2:4">
      <c r="C84" s="36"/>
      <c r="D84" s="36"/>
    </row>
  </sheetData>
  <mergeCells count="2">
    <mergeCell ref="A3:E3"/>
    <mergeCell ref="B1:E1"/>
  </mergeCells>
  <phoneticPr fontId="3" type="noConversion"/>
  <pageMargins left="0.98425196850393704" right="0.59055118110236227" top="0.78740157480314965" bottom="0.78740157480314965" header="0.27559055118110237" footer="0.27559055118110237"/>
  <pageSetup paperSize="9" scale="6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H84"/>
  <sheetViews>
    <sheetView view="pageBreakPreview" topLeftCell="A16" zoomScale="75" zoomScaleNormal="75" zoomScaleSheetLayoutView="100" workbookViewId="0">
      <selection activeCell="F26" sqref="F26"/>
    </sheetView>
  </sheetViews>
  <sheetFormatPr defaultRowHeight="12.75"/>
  <cols>
    <col min="1" max="1" width="89" style="23" customWidth="1"/>
    <col min="2" max="2" width="13.7109375" style="12" customWidth="1"/>
    <col min="3" max="3" width="15.5703125" style="12" customWidth="1"/>
    <col min="4" max="4" width="15.28515625" style="22" hidden="1" customWidth="1"/>
    <col min="5" max="5" width="13.7109375" style="12" customWidth="1"/>
    <col min="6" max="6" width="15.28515625" style="22" customWidth="1"/>
    <col min="7" max="7" width="16" customWidth="1"/>
  </cols>
  <sheetData>
    <row r="1" spans="1:8" ht="81.75" customHeight="1">
      <c r="B1" s="349" t="s">
        <v>445</v>
      </c>
      <c r="C1" s="349"/>
      <c r="D1" s="349"/>
      <c r="E1" s="349"/>
      <c r="F1" s="325"/>
    </row>
    <row r="2" spans="1:8" ht="17.25" customHeight="1">
      <c r="D2" s="26"/>
      <c r="F2" s="26"/>
    </row>
    <row r="3" spans="1:8" ht="64.5" customHeight="1">
      <c r="A3" s="326" t="s">
        <v>446</v>
      </c>
      <c r="B3" s="326"/>
      <c r="C3" s="326"/>
      <c r="D3" s="326"/>
      <c r="E3" s="326"/>
      <c r="F3" s="326"/>
      <c r="G3" s="25"/>
      <c r="H3" s="4"/>
    </row>
    <row r="4" spans="1:8" ht="18" customHeight="1">
      <c r="A4" s="196"/>
      <c r="B4" s="196"/>
      <c r="C4" s="241"/>
      <c r="D4" s="241"/>
      <c r="E4" s="196"/>
      <c r="F4" s="196"/>
      <c r="G4" s="25"/>
      <c r="H4" s="4"/>
    </row>
    <row r="5" spans="1:8" s="24" customFormat="1" ht="15.75">
      <c r="A5" s="25"/>
      <c r="B5" s="35"/>
      <c r="C5" s="35"/>
      <c r="D5" s="195" t="s">
        <v>244</v>
      </c>
      <c r="E5" s="35"/>
      <c r="F5" s="195" t="s">
        <v>244</v>
      </c>
      <c r="G5" s="25"/>
      <c r="H5" s="4"/>
    </row>
    <row r="6" spans="1:8" s="63" customFormat="1" ht="78.75" customHeight="1">
      <c r="A6" s="37" t="s">
        <v>45</v>
      </c>
      <c r="B6" s="37" t="s">
        <v>63</v>
      </c>
      <c r="C6" s="37" t="s">
        <v>276</v>
      </c>
      <c r="D6" s="37" t="s">
        <v>261</v>
      </c>
      <c r="E6" s="37" t="s">
        <v>401</v>
      </c>
      <c r="F6" s="37" t="s">
        <v>276</v>
      </c>
      <c r="G6" s="37" t="s">
        <v>429</v>
      </c>
    </row>
    <row r="7" spans="1:8" s="63" customFormat="1" ht="18.75">
      <c r="A7" s="57">
        <v>1</v>
      </c>
      <c r="B7" s="62">
        <v>2</v>
      </c>
      <c r="C7" s="62"/>
      <c r="D7" s="57">
        <v>4</v>
      </c>
      <c r="E7" s="57">
        <v>3</v>
      </c>
      <c r="F7" s="62"/>
      <c r="G7" s="57">
        <v>4</v>
      </c>
    </row>
    <row r="8" spans="1:8" s="98" customFormat="1" ht="18">
      <c r="A8" s="111" t="s">
        <v>44</v>
      </c>
      <c r="B8" s="107" t="s">
        <v>128</v>
      </c>
      <c r="C8" s="127">
        <f>C9+C10+C11+C12+C13</f>
        <v>296.09999999999997</v>
      </c>
      <c r="D8" s="127">
        <f>D9+D10+D11</f>
        <v>1402</v>
      </c>
      <c r="E8" s="127">
        <f>E9+E10+E11+E12+E13</f>
        <v>2770</v>
      </c>
      <c r="F8" s="127">
        <f>F9+F10+F11+F12+F13</f>
        <v>365.90000000000003</v>
      </c>
      <c r="G8" s="127">
        <f>G9+G10+G11+G12+G13</f>
        <v>2766.5</v>
      </c>
    </row>
    <row r="9" spans="1:8" s="38" customFormat="1" ht="31.5">
      <c r="A9" s="120" t="s">
        <v>43</v>
      </c>
      <c r="B9" s="71" t="s">
        <v>59</v>
      </c>
      <c r="C9" s="134">
        <v>21.6</v>
      </c>
      <c r="D9" s="134">
        <v>446</v>
      </c>
      <c r="E9" s="134">
        <v>562.4</v>
      </c>
      <c r="F9" s="134">
        <v>21.6</v>
      </c>
      <c r="G9" s="134">
        <v>562.4</v>
      </c>
    </row>
    <row r="10" spans="1:8" s="38" customFormat="1" ht="47.25">
      <c r="A10" s="120" t="s">
        <v>42</v>
      </c>
      <c r="B10" s="71" t="s">
        <v>52</v>
      </c>
      <c r="C10" s="134">
        <v>35.299999999999997</v>
      </c>
      <c r="D10" s="134">
        <v>585</v>
      </c>
      <c r="E10" s="134">
        <v>699.1</v>
      </c>
      <c r="F10" s="134">
        <v>50.8</v>
      </c>
      <c r="G10" s="134">
        <v>695.6</v>
      </c>
    </row>
    <row r="11" spans="1:8" s="38" customFormat="1" ht="18">
      <c r="A11" s="120" t="s">
        <v>41</v>
      </c>
      <c r="B11" s="71" t="s">
        <v>53</v>
      </c>
      <c r="C11" s="134">
        <v>239.5</v>
      </c>
      <c r="D11" s="134">
        <v>371</v>
      </c>
      <c r="E11" s="134">
        <v>1388.5</v>
      </c>
      <c r="F11" s="134">
        <v>253.8</v>
      </c>
      <c r="G11" s="134">
        <v>1388.5</v>
      </c>
    </row>
    <row r="12" spans="1:8" s="38" customFormat="1" ht="31.5">
      <c r="A12" s="120" t="s">
        <v>317</v>
      </c>
      <c r="B12" s="71" t="s">
        <v>324</v>
      </c>
      <c r="C12" s="134">
        <v>-0.3</v>
      </c>
      <c r="D12" s="134">
        <v>371</v>
      </c>
      <c r="E12" s="134">
        <v>0</v>
      </c>
      <c r="F12" s="134">
        <v>-0.3</v>
      </c>
      <c r="G12" s="134">
        <v>0</v>
      </c>
    </row>
    <row r="13" spans="1:8" s="38" customFormat="1" ht="18">
      <c r="A13" s="120" t="s">
        <v>319</v>
      </c>
      <c r="B13" s="71" t="s">
        <v>323</v>
      </c>
      <c r="C13" s="134">
        <v>0</v>
      </c>
      <c r="D13" s="134">
        <v>371</v>
      </c>
      <c r="E13" s="134">
        <v>120</v>
      </c>
      <c r="F13" s="134">
        <v>40</v>
      </c>
      <c r="G13" s="134">
        <v>120</v>
      </c>
    </row>
    <row r="14" spans="1:8" s="98" customFormat="1" ht="18">
      <c r="A14" s="111" t="s">
        <v>220</v>
      </c>
      <c r="B14" s="107" t="s">
        <v>129</v>
      </c>
      <c r="C14" s="127">
        <f>C15</f>
        <v>32.1</v>
      </c>
      <c r="D14" s="127">
        <f>D15</f>
        <v>53.2</v>
      </c>
      <c r="E14" s="127">
        <f>E15</f>
        <v>172.6</v>
      </c>
      <c r="F14" s="127">
        <f>F15</f>
        <v>33.799999999999997</v>
      </c>
      <c r="G14" s="127">
        <f>G15</f>
        <v>179</v>
      </c>
    </row>
    <row r="15" spans="1:8" s="38" customFormat="1" ht="18">
      <c r="A15" s="120" t="s">
        <v>221</v>
      </c>
      <c r="B15" s="71" t="s">
        <v>224</v>
      </c>
      <c r="C15" s="134">
        <v>32.1</v>
      </c>
      <c r="D15" s="134">
        <v>53.2</v>
      </c>
      <c r="E15" s="134">
        <v>172.6</v>
      </c>
      <c r="F15" s="134">
        <v>33.799999999999997</v>
      </c>
      <c r="G15" s="134">
        <v>179</v>
      </c>
    </row>
    <row r="16" spans="1:8" s="98" customFormat="1" ht="30.75" customHeight="1">
      <c r="A16" s="111" t="s">
        <v>40</v>
      </c>
      <c r="B16" s="107" t="s">
        <v>134</v>
      </c>
      <c r="C16" s="127">
        <f>C17+C18+C19</f>
        <v>-119.89999999999999</v>
      </c>
      <c r="D16" s="127">
        <f>D17+D18+D19</f>
        <v>621</v>
      </c>
      <c r="E16" s="127">
        <f>E17+E18+E19</f>
        <v>86.2</v>
      </c>
      <c r="F16" s="127">
        <f>F17+F18+F19</f>
        <v>-36.700000000000003</v>
      </c>
      <c r="G16" s="127">
        <f>G17+G18+G19</f>
        <v>76.8</v>
      </c>
    </row>
    <row r="17" spans="1:7" s="38" customFormat="1" ht="31.5">
      <c r="A17" s="120" t="s">
        <v>292</v>
      </c>
      <c r="B17" s="71" t="s">
        <v>293</v>
      </c>
      <c r="C17" s="134">
        <v>-124.3</v>
      </c>
      <c r="D17" s="134">
        <v>30</v>
      </c>
      <c r="E17" s="134">
        <v>30</v>
      </c>
      <c r="F17" s="134">
        <v>-36.700000000000003</v>
      </c>
      <c r="G17" s="134">
        <v>30</v>
      </c>
    </row>
    <row r="18" spans="1:7" s="38" customFormat="1" ht="18">
      <c r="A18" s="120" t="s">
        <v>222</v>
      </c>
      <c r="B18" s="71" t="s">
        <v>223</v>
      </c>
      <c r="C18" s="134">
        <v>9.4</v>
      </c>
      <c r="D18" s="134">
        <v>581</v>
      </c>
      <c r="E18" s="134">
        <v>41.2</v>
      </c>
      <c r="F18" s="134">
        <v>0</v>
      </c>
      <c r="G18" s="134">
        <v>31.8</v>
      </c>
    </row>
    <row r="19" spans="1:7" s="38" customFormat="1" ht="31.5">
      <c r="A19" s="120" t="s">
        <v>294</v>
      </c>
      <c r="B19" s="71" t="s">
        <v>295</v>
      </c>
      <c r="C19" s="134">
        <v>-5</v>
      </c>
      <c r="D19" s="134">
        <v>10</v>
      </c>
      <c r="E19" s="134">
        <v>15</v>
      </c>
      <c r="F19" s="134">
        <v>0</v>
      </c>
      <c r="G19" s="134">
        <v>15</v>
      </c>
    </row>
    <row r="20" spans="1:7" s="98" customFormat="1" ht="18">
      <c r="A20" s="111" t="s">
        <v>39</v>
      </c>
      <c r="B20" s="107" t="s">
        <v>131</v>
      </c>
      <c r="C20" s="127">
        <f>C21</f>
        <v>-60</v>
      </c>
      <c r="D20" s="127">
        <f>D21</f>
        <v>6</v>
      </c>
      <c r="E20" s="127">
        <f>E21</f>
        <v>100.9</v>
      </c>
      <c r="F20" s="127">
        <f>F21</f>
        <v>-67.5</v>
      </c>
      <c r="G20" s="127">
        <f>G21</f>
        <v>0</v>
      </c>
    </row>
    <row r="21" spans="1:7" s="38" customFormat="1" ht="18">
      <c r="A21" s="154" t="s">
        <v>183</v>
      </c>
      <c r="B21" s="71" t="s">
        <v>185</v>
      </c>
      <c r="C21" s="134">
        <v>-60</v>
      </c>
      <c r="D21" s="134">
        <v>6</v>
      </c>
      <c r="E21" s="134">
        <v>100.9</v>
      </c>
      <c r="F21" s="134">
        <v>-67.5</v>
      </c>
      <c r="G21" s="134">
        <v>0</v>
      </c>
    </row>
    <row r="22" spans="1:7" s="98" customFormat="1" ht="18">
      <c r="A22" s="111" t="s">
        <v>38</v>
      </c>
      <c r="B22" s="107" t="s">
        <v>135</v>
      </c>
      <c r="C22" s="127">
        <f>C24+C25</f>
        <v>818</v>
      </c>
      <c r="D22" s="127" t="e">
        <f>#REF!+D24+D25</f>
        <v>#REF!</v>
      </c>
      <c r="E22" s="127">
        <f>E24+E25</f>
        <v>1195.7</v>
      </c>
      <c r="F22" s="127">
        <f>F24+F25</f>
        <v>795.1</v>
      </c>
      <c r="G22" s="127">
        <f>G24+G25</f>
        <v>1063.4000000000001</v>
      </c>
    </row>
    <row r="23" spans="1:7" s="38" customFormat="1" ht="18" hidden="1">
      <c r="A23" s="120" t="s">
        <v>173</v>
      </c>
      <c r="B23" s="71" t="s">
        <v>174</v>
      </c>
      <c r="C23" s="134">
        <v>6</v>
      </c>
      <c r="D23" s="134">
        <v>6</v>
      </c>
      <c r="E23" s="134"/>
      <c r="F23" s="134">
        <v>6</v>
      </c>
      <c r="G23" s="134"/>
    </row>
    <row r="24" spans="1:7" s="38" customFormat="1" ht="18">
      <c r="A24" s="120" t="s">
        <v>378</v>
      </c>
      <c r="B24" s="71" t="s">
        <v>325</v>
      </c>
      <c r="C24" s="134">
        <v>0</v>
      </c>
      <c r="D24" s="134">
        <v>543.6</v>
      </c>
      <c r="E24" s="134">
        <v>85</v>
      </c>
      <c r="F24" s="134">
        <v>30</v>
      </c>
      <c r="G24" s="134">
        <v>85</v>
      </c>
    </row>
    <row r="25" spans="1:7" s="38" customFormat="1" ht="18">
      <c r="A25" s="120" t="s">
        <v>37</v>
      </c>
      <c r="B25" s="71" t="s">
        <v>54</v>
      </c>
      <c r="C25" s="134">
        <v>818</v>
      </c>
      <c r="D25" s="134">
        <v>543.6</v>
      </c>
      <c r="E25" s="134">
        <v>1110.7</v>
      </c>
      <c r="F25" s="134">
        <v>765.1</v>
      </c>
      <c r="G25" s="134">
        <v>978.4</v>
      </c>
    </row>
    <row r="26" spans="1:7" s="98" customFormat="1" ht="18">
      <c r="A26" s="111" t="s">
        <v>60</v>
      </c>
      <c r="B26" s="107" t="s">
        <v>136</v>
      </c>
      <c r="C26" s="127">
        <f>C27</f>
        <v>-25.3</v>
      </c>
      <c r="D26" s="127">
        <f>D27</f>
        <v>1079.5999999999999</v>
      </c>
      <c r="E26" s="127">
        <f>E27</f>
        <v>487</v>
      </c>
      <c r="F26" s="127">
        <f>F27</f>
        <v>-0.3</v>
      </c>
      <c r="G26" s="127">
        <f>SUM(G27)</f>
        <v>487</v>
      </c>
    </row>
    <row r="27" spans="1:7" s="38" customFormat="1" ht="18">
      <c r="A27" s="120" t="s">
        <v>36</v>
      </c>
      <c r="B27" s="71" t="s">
        <v>55</v>
      </c>
      <c r="C27" s="134">
        <v>-25.3</v>
      </c>
      <c r="D27" s="134">
        <v>1079.5999999999999</v>
      </c>
      <c r="E27" s="134">
        <v>487</v>
      </c>
      <c r="F27" s="134">
        <v>-0.3</v>
      </c>
      <c r="G27" s="134">
        <v>487</v>
      </c>
    </row>
    <row r="28" spans="1:7" s="98" customFormat="1" ht="18">
      <c r="A28" s="111" t="s">
        <v>56</v>
      </c>
      <c r="B28" s="107" t="s">
        <v>137</v>
      </c>
      <c r="C28" s="127">
        <f>C29</f>
        <v>681.3</v>
      </c>
      <c r="D28" s="127">
        <f>D29</f>
        <v>1837.2</v>
      </c>
      <c r="E28" s="127">
        <f>E29</f>
        <v>4057.6</v>
      </c>
      <c r="F28" s="127">
        <f>F29</f>
        <v>423.4</v>
      </c>
      <c r="G28" s="127">
        <f>G29</f>
        <v>4075.9</v>
      </c>
    </row>
    <row r="29" spans="1:7" s="38" customFormat="1" ht="18">
      <c r="A29" s="120" t="s">
        <v>57</v>
      </c>
      <c r="B29" s="71" t="s">
        <v>58</v>
      </c>
      <c r="C29" s="134">
        <v>681.3</v>
      </c>
      <c r="D29" s="134">
        <v>1837.2</v>
      </c>
      <c r="E29" s="134">
        <v>4057.6</v>
      </c>
      <c r="F29" s="134">
        <v>423.4</v>
      </c>
      <c r="G29" s="134">
        <v>4075.9</v>
      </c>
    </row>
    <row r="30" spans="1:7" s="98" customFormat="1" ht="18">
      <c r="A30" s="111" t="s">
        <v>76</v>
      </c>
      <c r="B30" s="107" t="s">
        <v>159</v>
      </c>
      <c r="C30" s="127">
        <f>C31</f>
        <v>-111.6</v>
      </c>
      <c r="D30" s="127">
        <f>D31</f>
        <v>271.7</v>
      </c>
      <c r="E30" s="127">
        <f>E31</f>
        <v>227.4</v>
      </c>
      <c r="F30" s="127">
        <f>F31</f>
        <v>455.2</v>
      </c>
      <c r="G30" s="127">
        <f>G31</f>
        <v>455.2</v>
      </c>
    </row>
    <row r="31" spans="1:7" s="38" customFormat="1" ht="18">
      <c r="A31" s="120" t="s">
        <v>162</v>
      </c>
      <c r="B31" s="71" t="s">
        <v>77</v>
      </c>
      <c r="C31" s="134">
        <v>-111.6</v>
      </c>
      <c r="D31" s="134">
        <v>271.7</v>
      </c>
      <c r="E31" s="134">
        <v>227.4</v>
      </c>
      <c r="F31" s="134">
        <v>455.2</v>
      </c>
      <c r="G31" s="134">
        <v>455.2</v>
      </c>
    </row>
    <row r="32" spans="1:7" s="98" customFormat="1" ht="18">
      <c r="A32" s="122" t="s">
        <v>35</v>
      </c>
      <c r="B32" s="190"/>
      <c r="C32" s="127">
        <f>C8+C14+C16+C20+C22+C26+C28+C30</f>
        <v>1510.7</v>
      </c>
      <c r="D32" s="127" t="e">
        <f>D30+D28+D26+D22+D20+D16+D14+D8</f>
        <v>#REF!</v>
      </c>
      <c r="E32" s="127">
        <f>SUM(E8+E14+E16+E20+E22+E26+E28+E30)</f>
        <v>9097.4</v>
      </c>
      <c r="F32" s="127">
        <f>F8+F14+F16+F20+F22+F26+F28+F30</f>
        <v>1968.9000000000003</v>
      </c>
      <c r="G32" s="127">
        <f>SUM(G8+G14+G16+G20+G22+G26+G28+G30)</f>
        <v>9103.8000000000011</v>
      </c>
    </row>
    <row r="33" spans="1:6" s="38" customFormat="1" ht="18.75">
      <c r="A33" s="59"/>
      <c r="B33" s="60"/>
      <c r="C33" s="60"/>
      <c r="D33" s="61"/>
      <c r="E33" s="60"/>
      <c r="F33" s="61"/>
    </row>
    <row r="34" spans="1:6" s="38" customFormat="1" ht="18.75">
      <c r="A34" s="59"/>
      <c r="B34" s="60"/>
      <c r="C34" s="60"/>
      <c r="D34" s="61"/>
      <c r="E34" s="60"/>
      <c r="F34" s="61"/>
    </row>
    <row r="35" spans="1:6" s="38" customFormat="1" ht="18.75">
      <c r="A35" s="59"/>
      <c r="B35" s="60"/>
      <c r="C35" s="60"/>
      <c r="D35" s="61"/>
      <c r="E35" s="60"/>
      <c r="F35" s="61"/>
    </row>
    <row r="36" spans="1:6" s="38" customFormat="1" ht="18.75">
      <c r="A36" s="59"/>
      <c r="B36" s="60"/>
      <c r="C36" s="60"/>
      <c r="D36" s="61"/>
      <c r="E36" s="60"/>
      <c r="F36" s="61"/>
    </row>
    <row r="37" spans="1:6" s="38" customFormat="1" ht="18.75">
      <c r="A37" s="59"/>
      <c r="B37" s="60"/>
      <c r="C37" s="60"/>
      <c r="D37" s="61"/>
      <c r="E37" s="60"/>
      <c r="F37" s="61"/>
    </row>
    <row r="38" spans="1:6" s="38" customFormat="1" ht="18.75">
      <c r="A38" s="59"/>
      <c r="B38" s="60"/>
      <c r="C38" s="60"/>
      <c r="D38" s="61"/>
      <c r="E38" s="60"/>
      <c r="F38" s="61"/>
    </row>
    <row r="39" spans="1:6" s="38" customFormat="1" ht="18.75">
      <c r="A39" s="59"/>
      <c r="B39" s="60"/>
      <c r="C39" s="60"/>
      <c r="D39" s="61"/>
      <c r="E39" s="60"/>
      <c r="F39" s="61"/>
    </row>
    <row r="40" spans="1:6" s="38" customFormat="1" ht="18.75">
      <c r="A40" s="59"/>
      <c r="B40" s="60"/>
      <c r="C40" s="60"/>
      <c r="D40" s="61"/>
      <c r="E40" s="60"/>
      <c r="F40" s="61"/>
    </row>
    <row r="41" spans="1:6" s="38" customFormat="1" ht="18.75">
      <c r="A41" s="59"/>
      <c r="B41" s="60"/>
      <c r="C41" s="60"/>
      <c r="D41" s="61"/>
      <c r="E41" s="60"/>
      <c r="F41" s="61"/>
    </row>
    <row r="42" spans="1:6" s="38" customFormat="1" ht="18.75">
      <c r="A42" s="59"/>
      <c r="B42" s="60"/>
      <c r="C42" s="60"/>
      <c r="D42" s="61"/>
      <c r="E42" s="60"/>
      <c r="F42" s="61"/>
    </row>
    <row r="43" spans="1:6" s="38" customFormat="1" ht="18.75">
      <c r="A43" s="59"/>
      <c r="B43" s="60"/>
      <c r="C43" s="60"/>
      <c r="D43" s="61"/>
      <c r="E43" s="60"/>
      <c r="F43" s="61"/>
    </row>
    <row r="44" spans="1:6" s="38" customFormat="1" ht="18.75">
      <c r="A44" s="59"/>
      <c r="B44" s="60"/>
      <c r="C44" s="60"/>
      <c r="D44" s="61"/>
      <c r="E44" s="60"/>
      <c r="F44" s="61"/>
    </row>
    <row r="45" spans="1:6" s="38" customFormat="1" ht="18.75">
      <c r="A45" s="59"/>
      <c r="B45" s="60"/>
      <c r="C45" s="60"/>
      <c r="D45" s="61"/>
      <c r="E45" s="60"/>
      <c r="F45" s="61"/>
    </row>
    <row r="46" spans="1:6" s="38" customFormat="1" ht="18.75">
      <c r="A46" s="59"/>
      <c r="B46" s="60"/>
      <c r="C46" s="60"/>
      <c r="D46" s="61"/>
      <c r="E46" s="60"/>
      <c r="F46" s="61"/>
    </row>
    <row r="47" spans="1:6" s="38" customFormat="1" ht="18.75">
      <c r="A47" s="59"/>
      <c r="B47" s="60"/>
      <c r="C47" s="60"/>
      <c r="D47" s="61"/>
      <c r="E47" s="60"/>
      <c r="F47" s="61"/>
    </row>
    <row r="48" spans="1:6" s="38" customFormat="1" ht="18.75">
      <c r="A48" s="59"/>
      <c r="B48" s="60"/>
      <c r="C48" s="60"/>
      <c r="D48" s="61"/>
      <c r="E48" s="60"/>
      <c r="F48" s="61"/>
    </row>
    <row r="49" spans="1:6" s="38" customFormat="1" ht="18.75">
      <c r="A49" s="59"/>
      <c r="B49" s="60"/>
      <c r="C49" s="60"/>
      <c r="D49" s="61"/>
      <c r="E49" s="60"/>
      <c r="F49" s="61"/>
    </row>
    <row r="50" spans="1:6" s="38" customFormat="1" ht="18.75">
      <c r="A50" s="59"/>
      <c r="B50" s="60"/>
      <c r="C50" s="60"/>
      <c r="D50" s="61"/>
      <c r="E50" s="60"/>
      <c r="F50" s="61"/>
    </row>
    <row r="51" spans="1:6" s="38" customFormat="1" ht="18.75">
      <c r="A51" s="59"/>
      <c r="B51" s="60"/>
      <c r="C51" s="60"/>
      <c r="D51" s="61"/>
      <c r="E51" s="60"/>
      <c r="F51" s="61"/>
    </row>
    <row r="52" spans="1:6" s="38" customFormat="1" ht="18.75">
      <c r="A52" s="59"/>
      <c r="B52" s="60"/>
      <c r="C52" s="60"/>
      <c r="D52" s="61"/>
      <c r="E52" s="60"/>
      <c r="F52" s="61"/>
    </row>
    <row r="53" spans="1:6" s="38" customFormat="1" ht="18.75">
      <c r="A53" s="59"/>
      <c r="B53" s="60"/>
      <c r="C53" s="60"/>
      <c r="D53" s="61"/>
      <c r="E53" s="60"/>
      <c r="F53" s="61"/>
    </row>
    <row r="54" spans="1:6" s="38" customFormat="1" ht="18.75">
      <c r="A54" s="59"/>
      <c r="B54" s="60"/>
      <c r="C54" s="60"/>
      <c r="D54" s="61"/>
      <c r="E54" s="60"/>
      <c r="F54" s="61"/>
    </row>
    <row r="55" spans="1:6" s="38" customFormat="1" ht="18.75">
      <c r="A55" s="59"/>
      <c r="B55" s="60"/>
      <c r="C55" s="60"/>
      <c r="D55" s="61"/>
      <c r="E55" s="60"/>
      <c r="F55" s="61"/>
    </row>
    <row r="56" spans="1:6" s="38" customFormat="1" ht="18.75">
      <c r="A56" s="59"/>
      <c r="B56" s="60"/>
      <c r="C56" s="60"/>
      <c r="D56" s="61"/>
      <c r="E56" s="60"/>
      <c r="F56" s="61"/>
    </row>
    <row r="57" spans="1:6" s="38" customFormat="1" ht="18.75">
      <c r="A57" s="59"/>
      <c r="B57" s="60"/>
      <c r="C57" s="60"/>
      <c r="D57" s="61"/>
      <c r="E57" s="60"/>
      <c r="F57" s="61"/>
    </row>
    <row r="58" spans="1:6" s="38" customFormat="1" ht="18.75">
      <c r="A58" s="59"/>
      <c r="B58" s="60"/>
      <c r="C58" s="60"/>
      <c r="D58" s="61"/>
      <c r="E58" s="60"/>
      <c r="F58" s="61"/>
    </row>
    <row r="59" spans="1:6" s="38" customFormat="1" ht="18.75">
      <c r="A59" s="59"/>
      <c r="B59" s="60"/>
      <c r="C59" s="60"/>
      <c r="D59" s="61"/>
      <c r="E59" s="60"/>
      <c r="F59" s="61"/>
    </row>
    <row r="60" spans="1:6" s="38" customFormat="1" ht="18.75">
      <c r="A60" s="59"/>
      <c r="B60" s="60"/>
      <c r="C60" s="60"/>
      <c r="D60" s="61"/>
      <c r="E60" s="60"/>
      <c r="F60" s="61"/>
    </row>
    <row r="61" spans="1:6" ht="18.75">
      <c r="B61" s="36"/>
      <c r="C61" s="60"/>
      <c r="D61" s="61"/>
      <c r="E61" s="36"/>
    </row>
    <row r="62" spans="1:6">
      <c r="B62" s="36"/>
      <c r="C62" s="36"/>
      <c r="E62" s="36"/>
    </row>
    <row r="63" spans="1:6">
      <c r="B63" s="36"/>
      <c r="C63" s="36"/>
      <c r="E63" s="36"/>
    </row>
    <row r="64" spans="1:6">
      <c r="B64" s="36"/>
      <c r="C64" s="36"/>
      <c r="E64" s="36"/>
    </row>
    <row r="65" spans="2:5">
      <c r="B65" s="36"/>
      <c r="C65" s="36"/>
      <c r="E65" s="36"/>
    </row>
    <row r="66" spans="2:5">
      <c r="B66" s="36"/>
      <c r="C66" s="36"/>
      <c r="E66" s="36"/>
    </row>
    <row r="67" spans="2:5">
      <c r="B67" s="36"/>
      <c r="C67" s="36"/>
      <c r="E67" s="36"/>
    </row>
    <row r="68" spans="2:5">
      <c r="B68" s="36"/>
      <c r="C68" s="36"/>
      <c r="E68" s="36"/>
    </row>
    <row r="69" spans="2:5">
      <c r="B69" s="36"/>
      <c r="C69" s="36"/>
      <c r="E69" s="36"/>
    </row>
    <row r="70" spans="2:5">
      <c r="B70" s="36"/>
      <c r="C70" s="36"/>
      <c r="E70" s="36"/>
    </row>
    <row r="71" spans="2:5">
      <c r="B71" s="36"/>
      <c r="C71" s="36"/>
      <c r="E71" s="36"/>
    </row>
    <row r="72" spans="2:5">
      <c r="B72" s="36"/>
      <c r="C72" s="36"/>
      <c r="E72" s="36"/>
    </row>
    <row r="73" spans="2:5">
      <c r="B73" s="36"/>
      <c r="C73" s="36"/>
      <c r="E73" s="36"/>
    </row>
    <row r="74" spans="2:5">
      <c r="B74" s="36"/>
      <c r="C74" s="36"/>
      <c r="E74" s="36"/>
    </row>
    <row r="75" spans="2:5">
      <c r="B75" s="36"/>
      <c r="C75" s="36"/>
      <c r="E75" s="36"/>
    </row>
    <row r="76" spans="2:5">
      <c r="B76" s="36"/>
      <c r="C76" s="36"/>
      <c r="E76" s="36"/>
    </row>
    <row r="77" spans="2:5">
      <c r="B77" s="36"/>
      <c r="C77" s="36"/>
      <c r="E77" s="36"/>
    </row>
    <row r="78" spans="2:5">
      <c r="B78" s="36"/>
      <c r="C78" s="36"/>
      <c r="E78" s="36"/>
    </row>
    <row r="79" spans="2:5">
      <c r="B79" s="36"/>
      <c r="C79" s="36"/>
      <c r="E79" s="36"/>
    </row>
    <row r="80" spans="2:5">
      <c r="B80" s="36"/>
      <c r="C80" s="36"/>
      <c r="E80" s="36"/>
    </row>
    <row r="81" spans="2:5">
      <c r="B81" s="36"/>
      <c r="C81" s="36"/>
      <c r="E81" s="36"/>
    </row>
    <row r="82" spans="2:5">
      <c r="B82" s="36"/>
      <c r="C82" s="36"/>
      <c r="E82" s="36"/>
    </row>
    <row r="83" spans="2:5">
      <c r="B83" s="36"/>
      <c r="C83" s="36"/>
      <c r="E83" s="36"/>
    </row>
    <row r="84" spans="2:5">
      <c r="C84" s="36"/>
    </row>
  </sheetData>
  <mergeCells count="2">
    <mergeCell ref="B1:F1"/>
    <mergeCell ref="A3:F3"/>
  </mergeCells>
  <pageMargins left="0.98425196850393704" right="0.59055118110236227" top="0.78740157480314965" bottom="0.78740157480314965" header="0.27559055118110237" footer="0.27559055118110237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13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18</vt:lpstr>
      <vt:lpstr>19</vt:lpstr>
      <vt:lpstr>20</vt:lpstr>
      <vt:lpstr>21</vt:lpstr>
      <vt:lpstr>верхний предел 1</vt:lpstr>
      <vt:lpstr>верхний предел 2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2022-12-12T03:27:37Z</cp:lastPrinted>
  <dcterms:created xsi:type="dcterms:W3CDTF">2007-09-12T09:25:25Z</dcterms:created>
  <dcterms:modified xsi:type="dcterms:W3CDTF">2022-12-14T06:21:43Z</dcterms:modified>
</cp:coreProperties>
</file>